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Reaawlgfp01\reaa\02 Finance and Operations\03 Finance\Month End\2020-21\Chief Executive Expenses Yend 30 06 21\"/>
    </mc:Choice>
  </mc:AlternateContent>
  <xr:revisionPtr revIDLastSave="0" documentId="13_ncr:1_{32796631-9EA5-4829-B790-CA501DD85C65}" xr6:coauthVersionLast="45" xr6:coauthVersionMax="46"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8" i="3" l="1"/>
  <c r="A16" i="3"/>
  <c r="A15" i="3"/>
  <c r="D25" i="4"/>
  <c r="C25" i="3"/>
  <c r="C25" i="2"/>
  <c r="C52" i="1"/>
  <c r="C66"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66" i="1" s="1"/>
  <c r="F56" i="13"/>
  <c r="D52" i="1" s="1"/>
  <c r="F55" i="13"/>
  <c r="D22" i="1" s="1"/>
  <c r="C13" i="13"/>
  <c r="C12" i="13"/>
  <c r="C11" i="13"/>
  <c r="C16" i="13" l="1"/>
  <c r="C17" i="13"/>
  <c r="B5" i="4" l="1"/>
  <c r="B4" i="4"/>
  <c r="B5" i="3"/>
  <c r="B4" i="3"/>
  <c r="B5" i="2"/>
  <c r="B4" i="2"/>
  <c r="B5" i="1"/>
  <c r="B4" i="1"/>
  <c r="C15" i="13" l="1"/>
  <c r="F12" i="13" l="1"/>
  <c r="C25" i="4"/>
  <c r="F11" i="13" s="1"/>
  <c r="F13" i="13" l="1"/>
  <c r="B66" i="1"/>
  <c r="B17" i="13" s="1"/>
  <c r="B52" i="1"/>
  <c r="B16" i="13" s="1"/>
  <c r="B22" i="1"/>
  <c r="B15" i="13" s="1"/>
  <c r="B25" i="3" l="1"/>
  <c r="B13" i="13" s="1"/>
  <c r="B25" i="2"/>
  <c r="B12" i="13" s="1"/>
  <c r="B11" i="13" l="1"/>
  <c r="B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5"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<sst xmlns="http://schemas.openxmlformats.org/spreadsheetml/2006/main" count="360" uniqueCount="223">
  <si>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</si>
  <si>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</si>
  <si>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</si>
  <si>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</si>
  <si>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</si>
  <si>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</si>
  <si>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</si>
  <si>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</si>
  <si>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</si>
  <si>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</si>
  <si>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</si>
  <si>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</si>
  <si>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</si>
  <si>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</si>
  <si>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</si>
  <si>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</si>
  <si>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</si>
  <si>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</si>
  <si>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</si>
  <si>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</si>
  <si>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</si>
  <si>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</si>
  <si>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</si>
  <si>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</si>
  <si>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</si>
  <si>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</si>
  <si>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</si>
  <si>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</si>
  <si>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</si>
  <si>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</si>
  <si>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</si>
  <si>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</si>
  <si>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</si>
  <si>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</si>
  <si>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</si>
  <si>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</si>
  <si>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</si>
  <si>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</si>
  <si>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</si>
  <si>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</si>
  <si>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</si>
  <si>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</si>
  <si>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</si>
  <si>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</si>
  <si>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</si>
  <si>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</si>
  <si>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</si>
  <si>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</si>
  <si>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</si>
  <si>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</si>
  <si>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</si>
  <si>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</si>
  <si>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</si>
  <si>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</si>
  <si>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</si>
  <si>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</si>
  <si>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</si>
  <si>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</si>
  <si>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</si>
  <si>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</si>
  <si>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</si>
  <si>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</si>
  <si>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</si>
  <si>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</si>
  <si>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</si>
  <si>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</si>
  <si>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</si>
  <si>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</si>
  <si>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</si>
  <si>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</si>
  <si>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</si>
  <si>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</si>
  <si>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</si>
  <si>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</si>
  <si>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</si>
  <si>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</si>
  <si>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</si>
  <si>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</si>
  <si>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</si>
  <si>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</si>
  <si>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</si>
  <si>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</si>
  <si>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</si>
  <si>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</si>
  <si>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</si>
  <si>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</si>
  <si>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</si>
  <si>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</si>
  <si>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</si>
  <si>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</si>
  <si>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</si>
  <si>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</si>
  <si>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</si>
  <si>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</si>
  <si>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</si>
  <si>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</si>
  <si>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</si>
  <si>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</si>
  <si>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</si>
  <si>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</si>
  <si>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</si>
  <si>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</si>
  <si>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</si>
  <si>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</si>
  <si>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</si>
  <si>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</si>
  <si>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</si>
  <si>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</si>
  <si>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</si>
  <si>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</si>
  <si>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</si>
  <si>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</si>
  <si>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</si>
  <si>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</si>
  <si>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</si>
  <si>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</si>
  <si>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</si>
  <si>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</si>
  <si>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</si>
  <si>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</si>
  <si>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</si>
  <si>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</si>
  <si>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</si>
  <si>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</si>
  <si>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</si>
  <si>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</si>
  <si>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</si>
  <si>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</si>
  <si>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</si>
  <si>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</si>
  <si>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</si>
  <si>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</si>
  <si>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</si>
  <si>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</si>
  <si>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</si>
  <si>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</si>
  <si>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</si>
  <si>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</si>
  <si>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</si>
  <si>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</si>
  <si>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</si>
  <si>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</si>
  <si>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</si>
  <si>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</si>
  <si>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</si>
  <si>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</si>
  <si>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</si>
  <si>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</si>
  <si>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</si>
  <si>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</si>
  <si>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</si>
  <si>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</si>
  <si>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</si>
  <si>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</si>
  <si>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</si>
  <si>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</si>
  <si>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</si>
  <si>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</si>
  <si>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</si>
  <si>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</si>
  <si>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</si>
  <si>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</si>
  <si>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</si>
  <si>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</si>
  <si>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</si>
  <si>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</si>
  <si>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</si>
  <si>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</si>
  <si>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</si>
  <si>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Real Estate Authority</t>
  </si>
  <si>
    <t>no information to disclose</t>
  </si>
  <si>
    <t>Development and Training</t>
  </si>
  <si>
    <t>Coaching</t>
  </si>
  <si>
    <t>Wellington</t>
  </si>
  <si>
    <t>Practicing Certificate</t>
  </si>
  <si>
    <t>Law Society (remainder 2021)</t>
  </si>
  <si>
    <t>Law Society (Year 2021/2022)</t>
  </si>
  <si>
    <t>Cell phone costs</t>
  </si>
  <si>
    <t>phone and data</t>
  </si>
  <si>
    <t>Car Park</t>
  </si>
  <si>
    <t>7 September 2020 to 30 June 2021</t>
  </si>
  <si>
    <t>Taxi from home to work</t>
  </si>
  <si>
    <t>Taxi</t>
  </si>
  <si>
    <t>Transport home from work late</t>
  </si>
  <si>
    <t>CAC Training Day</t>
  </si>
  <si>
    <t>Parking</t>
  </si>
  <si>
    <t>17-18 November 2020</t>
  </si>
  <si>
    <t>Airfare</t>
  </si>
  <si>
    <t>Auckland</t>
  </si>
  <si>
    <t>Parking at airport</t>
  </si>
  <si>
    <t>25-26 November 2020</t>
  </si>
  <si>
    <t>Dunedin</t>
  </si>
  <si>
    <t>Rental car</t>
  </si>
  <si>
    <t>3-4 December 2020</t>
  </si>
  <si>
    <t>3 December 2020</t>
  </si>
  <si>
    <t>Industry Advisory Group meetings</t>
  </si>
  <si>
    <t xml:space="preserve">Industry Advisory Group Meetings </t>
  </si>
  <si>
    <t xml:space="preserve">Parking </t>
  </si>
  <si>
    <t>Real Estate Qualifications Review Meeting</t>
  </si>
  <si>
    <t>REA Regulators Forum</t>
  </si>
  <si>
    <t>Harcouts Presentation</t>
  </si>
  <si>
    <t>Taxi to and from meeting with Minister</t>
  </si>
  <si>
    <t>ARELLO Jul - June</t>
  </si>
  <si>
    <t>USA</t>
  </si>
  <si>
    <t>Annual Membership 2020-2021</t>
  </si>
  <si>
    <t>23 November 2020</t>
  </si>
  <si>
    <t>Transparency and Integrity Event, Parliament</t>
  </si>
  <si>
    <t>taxi venue to home</t>
  </si>
  <si>
    <t>Belinda Moffat</t>
  </si>
  <si>
    <t>REINZ Awards - Stakeholder engagement</t>
  </si>
  <si>
    <t>Conversations with REA - Stakeholder Event - Dunedin</t>
  </si>
  <si>
    <t>Hotel</t>
  </si>
  <si>
    <t>Breakfast meeting with stakeholder</t>
  </si>
  <si>
    <t>REINZ</t>
  </si>
  <si>
    <t xml:space="preserve"> REINZ Awards</t>
  </si>
  <si>
    <t>Attendance with Board member and General Counsel - enagement with sector</t>
  </si>
  <si>
    <t>keep cup and flask</t>
  </si>
  <si>
    <t>Realtors network</t>
  </si>
  <si>
    <t>For presentation at Conference - shared with staff</t>
  </si>
  <si>
    <t>Meal for 2</t>
  </si>
  <si>
    <t>Rental Car for CE and Staff</t>
  </si>
  <si>
    <t>Rental car for CE and staff</t>
  </si>
  <si>
    <t>Denese Bates QC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</si>
</sst>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4">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8" fontId="15" fillId="11" borderId="4" xfId="0" applyNumberFormat="1" applyFont="1" applyFill="1" applyBorder="1" applyAlignment="1" applyProtection="1">
      <alignment vertical="center" wrapText="1"/>
      <protection locked="0"/>
    </xf>
    <xf numFmtId="0" fontId="0" fillId="11" borderId="4" xfId="0" applyFill="1" applyBorder="1" applyAlignment="1" applyProtection="1">
      <alignment vertical="center" wrapText="1"/>
      <protection locked="0"/>
    </xf>
    <xf numFmtId="167" fontId="15" fillId="11" borderId="3" xfId="0" applyNumberFormat="1" applyFont="1" applyFill="1" applyBorder="1" applyAlignment="1" applyProtection="1">
      <alignment horizontal="right" vertical="center"/>
      <protection locked="0"/>
    </xf>
    <xf numFmtId="49" fontId="15" fillId="11" borderId="4" xfId="0" applyNumberFormat="1" applyFont="1" applyFill="1" applyBorder="1" applyAlignment="1" applyProtection="1">
      <alignment vertical="center" wrapText="1"/>
      <protection locked="0"/>
    </xf>
    <xf numFmtId="49" fontId="15" fillId="11" borderId="5" xfId="0"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13" fillId="12" borderId="2" xfId="0" applyFont="1" applyFill="1" applyBorder="1" applyAlignment="1" applyProtection="1">
      <alignment horizontal="left" vertical="center" wrapText="1" readingOrder="1"/>
      <protection locked="0"/>
    </xf>
    <xf numFmtId="167" fontId="14" fillId="12"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3"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16" zoomScaleNormal="100" workbookViewId="0">
      <selection activeCell="B5" sqref="B5:F5"/>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7" t="s">
        <v>51</v>
      </c>
      <c r="B1" s="177"/>
      <c r="C1" s="177"/>
      <c r="D1" s="177"/>
      <c r="E1" s="177"/>
      <c r="F1" s="177"/>
      <c r="G1" s="46"/>
      <c r="H1" s="46"/>
      <c r="I1" s="46"/>
      <c r="J1" s="46"/>
      <c r="K1" s="46"/>
    </row>
    <row r="2" spans="1:11" ht="21" customHeight="1" x14ac:dyDescent="0.2">
      <c r="A2" s="4" t="s">
        <v>52</v>
      </c>
      <c r="B2" s="178" t="s">
        <v>169</v>
      </c>
      <c r="C2" s="178"/>
      <c r="D2" s="178"/>
      <c r="E2" s="178"/>
      <c r="F2" s="178"/>
      <c r="G2" s="46"/>
      <c r="H2" s="46"/>
      <c r="I2" s="46"/>
      <c r="J2" s="46"/>
      <c r="K2" s="46"/>
    </row>
    <row r="3" spans="1:11" ht="21" customHeight="1" x14ac:dyDescent="0.2">
      <c r="A3" s="4" t="s">
        <v>53</v>
      </c>
      <c r="B3" s="178" t="s">
        <v>208</v>
      </c>
      <c r="C3" s="178"/>
      <c r="D3" s="178"/>
      <c r="E3" s="178"/>
      <c r="F3" s="178"/>
      <c r="G3" s="46"/>
      <c r="H3" s="46"/>
      <c r="I3" s="46"/>
      <c r="J3" s="46"/>
      <c r="K3" s="46"/>
    </row>
    <row r="4" spans="1:11" ht="21" customHeight="1" x14ac:dyDescent="0.2">
      <c r="A4" s="4" t="s">
        <v>54</v>
      </c>
      <c r="B4" s="179">
        <v>44081</v>
      </c>
      <c r="C4" s="179"/>
      <c r="D4" s="179"/>
      <c r="E4" s="179"/>
      <c r="F4" s="179"/>
      <c r="G4" s="46"/>
      <c r="H4" s="46"/>
      <c r="I4" s="46"/>
      <c r="J4" s="46"/>
      <c r="K4" s="46"/>
    </row>
    <row r="5" spans="1:11" ht="21" customHeight="1" x14ac:dyDescent="0.2">
      <c r="A5" s="4" t="s">
        <v>55</v>
      </c>
      <c r="B5" s="179">
        <v>44377</v>
      </c>
      <c r="C5" s="179"/>
      <c r="D5" s="179"/>
      <c r="E5" s="179"/>
      <c r="F5" s="179"/>
      <c r="G5" s="46"/>
      <c r="H5" s="46"/>
      <c r="I5" s="46"/>
      <c r="J5" s="46"/>
      <c r="K5" s="46"/>
    </row>
    <row r="6" spans="1:11" ht="21" customHeight="1" x14ac:dyDescent="0.2">
      <c r="A6" s="4" t="s">
        <v>56</v>
      </c>
      <c r="B6" s="176" t="str">
        <f>IF(AND(Travel!B7&lt;&gt;A30,Hospitality!B7&lt;&gt;A30,'All other expenses'!B7&lt;&gt;A30,'Gifts and benefits'!B7&lt;&gt;A30),A31,IF(AND(Travel!B7=A30,Hospitality!B7=A30,'All other expenses'!B7=A30,'Gifts and benefits'!B7=A30),A33,A32))</f>
        <v>Data and totals checked on all sheets</v>
      </c>
      <c r="C6" s="176"/>
      <c r="D6" s="176"/>
      <c r="E6" s="176"/>
      <c r="F6" s="176"/>
      <c r="G6" s="34"/>
      <c r="H6" s="46"/>
      <c r="I6" s="46"/>
      <c r="J6" s="46"/>
      <c r="K6" s="46"/>
    </row>
    <row r="7" spans="1:11" ht="21" customHeight="1" x14ac:dyDescent="0.2">
      <c r="A7" s="4" t="s">
        <v>57</v>
      </c>
      <c r="B7" s="175" t="s">
        <v>89</v>
      </c>
      <c r="C7" s="175"/>
      <c r="D7" s="175"/>
      <c r="E7" s="175"/>
      <c r="F7" s="175"/>
      <c r="G7" s="34"/>
      <c r="H7" s="46"/>
      <c r="I7" s="46"/>
      <c r="J7" s="46"/>
      <c r="K7" s="46"/>
    </row>
    <row r="8" spans="1:11" ht="21" customHeight="1" x14ac:dyDescent="0.2">
      <c r="A8" s="4" t="s">
        <v>59</v>
      </c>
      <c r="B8" s="175" t="s">
        <v>222</v>
      </c>
      <c r="C8" s="175"/>
      <c r="D8" s="175"/>
      <c r="E8" s="175"/>
      <c r="F8" s="175"/>
      <c r="G8" s="34"/>
      <c r="H8" s="46"/>
      <c r="I8" s="46"/>
      <c r="J8" s="46"/>
      <c r="K8" s="46"/>
    </row>
    <row r="9" spans="1:11" ht="66.75" customHeight="1" x14ac:dyDescent="0.2">
      <c r="A9" s="174" t="s">
        <v>60</v>
      </c>
      <c r="B9" s="174"/>
      <c r="C9" s="174"/>
      <c r="D9" s="174"/>
      <c r="E9" s="174"/>
      <c r="F9" s="174"/>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3278.3</v>
      </c>
      <c r="C11" s="102" t="str">
        <f>IF(Travel!B6="",A34,Travel!B6)</f>
        <v>Figures exclude GST</v>
      </c>
      <c r="D11" s="8"/>
      <c r="E11" s="10" t="s">
        <v>66</v>
      </c>
      <c r="F11" s="56">
        <f>'Gifts and benefits'!C25</f>
        <v>2</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2</v>
      </c>
      <c r="G12" s="47"/>
      <c r="H12" s="47"/>
      <c r="I12" s="47"/>
      <c r="J12" s="47"/>
      <c r="K12" s="47"/>
    </row>
    <row r="13" spans="1:11" ht="27.75" customHeight="1" x14ac:dyDescent="0.2">
      <c r="A13" s="10" t="s">
        <v>68</v>
      </c>
      <c r="B13" s="94">
        <f>'All other expenses'!B25</f>
        <v>9328.94</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Travel!B52</f>
        <v>3176.7200000000003</v>
      </c>
      <c r="C16" s="104" t="str">
        <f>C11</f>
        <v>Figures exclude GST</v>
      </c>
      <c r="D16" s="59"/>
      <c r="E16" s="8"/>
      <c r="F16" s="60"/>
      <c r="G16" s="46"/>
      <c r="H16" s="46"/>
      <c r="I16" s="46"/>
      <c r="J16" s="46"/>
      <c r="K16" s="46"/>
    </row>
    <row r="17" spans="1:11" ht="27.75" customHeight="1" x14ac:dyDescent="0.2">
      <c r="A17" s="11" t="s">
        <v>72</v>
      </c>
      <c r="B17" s="96">
        <f>Travel!B66</f>
        <v>101.58000000000001</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COUNT(Travel!B26:B51)</f>
        <v>20</v>
      </c>
      <c r="C56" s="111"/>
      <c r="D56" s="111">
        <f>COUNTIF(Travel!D26:D51,"*")</f>
        <v>20</v>
      </c>
      <c r="E56" s="112"/>
      <c r="F56" s="112" t="b">
        <f>MIN(B56,D56)=MAX(B56,D56)</f>
        <v>1</v>
      </c>
    </row>
    <row r="57" spans="1:11" hidden="1" x14ac:dyDescent="0.2">
      <c r="A57" s="122"/>
      <c r="B57" s="111">
        <f>COUNT(Travel!B56:B65)</f>
        <v>5</v>
      </c>
      <c r="C57" s="111"/>
      <c r="D57" s="111">
        <f>COUNTIF(Travel!D56:D65,"*")</f>
        <v>5</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10</v>
      </c>
      <c r="C59" s="112"/>
      <c r="D59" s="112">
        <f>COUNTIF('All other expenses'!D11:D24,"*")</f>
        <v>10</v>
      </c>
      <c r="E59" s="112"/>
      <c r="F59" s="112" t="b">
        <f>MIN(B59,D59)=MAX(B59,D59)</f>
        <v>1</v>
      </c>
    </row>
    <row r="60" spans="1:11" hidden="1" x14ac:dyDescent="0.2">
      <c r="A60" s="123" t="s">
        <v>108</v>
      </c>
      <c r="B60" s="113">
        <f>COUNTIF('Gifts and benefits'!B11:B24,"*")</f>
        <v>2</v>
      </c>
      <c r="C60" s="113">
        <f>COUNTIF('Gifts and benefits'!C11:C24,"*")</f>
        <v>2</v>
      </c>
      <c r="D60" s="113"/>
      <c r="E60" s="113">
        <f>COUNTA('Gifts and benefits'!E11:E24)</f>
        <v>2</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5"/>
  <sheetViews>
    <sheetView topLeftCell="A28" zoomScaleNormal="100" workbookViewId="0">
      <selection activeCell="D38" sqref="D3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7" t="s">
        <v>109</v>
      </c>
      <c r="B1" s="177"/>
      <c r="C1" s="177"/>
      <c r="D1" s="177"/>
      <c r="E1" s="177"/>
      <c r="F1" s="46"/>
    </row>
    <row r="2" spans="1:6" ht="21" customHeight="1" x14ac:dyDescent="0.2">
      <c r="A2" s="4" t="s">
        <v>52</v>
      </c>
      <c r="B2" s="180" t="str">
        <f>'Summary and sign-off'!B2:F2</f>
        <v>Real Estate Authority</v>
      </c>
      <c r="C2" s="180"/>
      <c r="D2" s="180"/>
      <c r="E2" s="180"/>
      <c r="F2" s="46"/>
    </row>
    <row r="3" spans="1:6" ht="21" customHeight="1" x14ac:dyDescent="0.2">
      <c r="A3" s="4" t="s">
        <v>110</v>
      </c>
      <c r="B3" s="180" t="str">
        <f>'Summary and sign-off'!B3:F3</f>
        <v>Belinda Moffat</v>
      </c>
      <c r="C3" s="180"/>
      <c r="D3" s="180"/>
      <c r="E3" s="180"/>
      <c r="F3" s="46"/>
    </row>
    <row r="4" spans="1:6" ht="21" customHeight="1" x14ac:dyDescent="0.2">
      <c r="A4" s="4" t="s">
        <v>111</v>
      </c>
      <c r="B4" s="180">
        <f>'Summary and sign-off'!B4:F4</f>
        <v>44081</v>
      </c>
      <c r="C4" s="180"/>
      <c r="D4" s="180"/>
      <c r="E4" s="180"/>
      <c r="F4" s="46"/>
    </row>
    <row r="5" spans="1:6" ht="21" customHeight="1" x14ac:dyDescent="0.2">
      <c r="A5" s="4" t="s">
        <v>112</v>
      </c>
      <c r="B5" s="180">
        <f>'Summary and sign-off'!B5:F5</f>
        <v>44377</v>
      </c>
      <c r="C5" s="180"/>
      <c r="D5" s="180"/>
      <c r="E5" s="180"/>
      <c r="F5" s="46"/>
    </row>
    <row r="6" spans="1:6" ht="21" customHeight="1" x14ac:dyDescent="0.2">
      <c r="A6" s="4" t="s">
        <v>113</v>
      </c>
      <c r="B6" s="175" t="s">
        <v>81</v>
      </c>
      <c r="C6" s="175"/>
      <c r="D6" s="175"/>
      <c r="E6" s="175"/>
      <c r="F6" s="46"/>
    </row>
    <row r="7" spans="1:6" ht="21" customHeight="1" x14ac:dyDescent="0.2">
      <c r="A7" s="4" t="s">
        <v>56</v>
      </c>
      <c r="B7" s="175" t="s">
        <v>83</v>
      </c>
      <c r="C7" s="175"/>
      <c r="D7" s="175"/>
      <c r="E7" s="175"/>
      <c r="F7" s="46"/>
    </row>
    <row r="8" spans="1:6" ht="36" customHeight="1" x14ac:dyDescent="0.2">
      <c r="A8" s="183" t="s">
        <v>114</v>
      </c>
      <c r="B8" s="184"/>
      <c r="C8" s="184"/>
      <c r="D8" s="184"/>
      <c r="E8" s="184"/>
      <c r="F8" s="22"/>
    </row>
    <row r="9" spans="1:6" ht="36" customHeight="1" x14ac:dyDescent="0.2">
      <c r="A9" s="185" t="s">
        <v>115</v>
      </c>
      <c r="B9" s="186"/>
      <c r="C9" s="186"/>
      <c r="D9" s="186"/>
      <c r="E9" s="186"/>
      <c r="F9" s="22"/>
    </row>
    <row r="10" spans="1:6" ht="24.75" customHeight="1" x14ac:dyDescent="0.2">
      <c r="A10" s="182" t="s">
        <v>116</v>
      </c>
      <c r="B10" s="187"/>
      <c r="C10" s="182"/>
      <c r="D10" s="182"/>
      <c r="E10" s="182"/>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170</v>
      </c>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81" t="str">
        <f>IF('Summary and sign-off'!F55='Summary and sign-off'!F54,'Summary and sign-off'!A51,'Summary and sign-off'!A50)</f>
        <v>Check - each entry provides sufficient information</v>
      </c>
      <c r="E22" s="181"/>
      <c r="F22" s="46"/>
    </row>
    <row r="23" spans="1:6" ht="10.5" customHeight="1" x14ac:dyDescent="0.2">
      <c r="A23" s="27"/>
      <c r="B23" s="22"/>
      <c r="C23" s="27"/>
      <c r="D23" s="27"/>
      <c r="E23" s="27"/>
      <c r="F23" s="27"/>
    </row>
    <row r="24" spans="1:6" ht="24.75" customHeight="1" x14ac:dyDescent="0.2">
      <c r="A24" s="182" t="s">
        <v>123</v>
      </c>
      <c r="B24" s="182"/>
      <c r="C24" s="182"/>
      <c r="D24" s="182"/>
      <c r="E24" s="182"/>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71" t="s">
        <v>186</v>
      </c>
      <c r="B27" s="169">
        <v>291.12</v>
      </c>
      <c r="C27" s="159" t="s">
        <v>209</v>
      </c>
      <c r="D27" s="159" t="s">
        <v>187</v>
      </c>
      <c r="E27" s="160" t="s">
        <v>188</v>
      </c>
      <c r="F27" s="1"/>
    </row>
    <row r="28" spans="1:6" s="87" customFormat="1" x14ac:dyDescent="0.2">
      <c r="A28" s="171" t="s">
        <v>186</v>
      </c>
      <c r="B28" s="169">
        <v>274.77999999999997</v>
      </c>
      <c r="C28" s="159" t="s">
        <v>209</v>
      </c>
      <c r="D28" s="159" t="s">
        <v>187</v>
      </c>
      <c r="E28" s="160" t="s">
        <v>188</v>
      </c>
      <c r="F28" s="1"/>
    </row>
    <row r="29" spans="1:6" s="87" customFormat="1" x14ac:dyDescent="0.2">
      <c r="A29" s="171" t="s">
        <v>186</v>
      </c>
      <c r="B29" s="169">
        <v>37.39</v>
      </c>
      <c r="C29" s="159" t="s">
        <v>209</v>
      </c>
      <c r="D29" s="159" t="s">
        <v>189</v>
      </c>
      <c r="E29" s="160" t="s">
        <v>173</v>
      </c>
      <c r="F29" s="1"/>
    </row>
    <row r="30" spans="1:6" s="87" customFormat="1" x14ac:dyDescent="0.2">
      <c r="A30" s="157">
        <v>44152</v>
      </c>
      <c r="B30" s="169">
        <v>173.91</v>
      </c>
      <c r="C30" s="159" t="s">
        <v>209</v>
      </c>
      <c r="D30" s="159" t="s">
        <v>211</v>
      </c>
      <c r="E30" s="160" t="s">
        <v>188</v>
      </c>
      <c r="F30" s="1"/>
    </row>
    <row r="31" spans="1:6" s="87" customFormat="1" x14ac:dyDescent="0.2">
      <c r="A31" s="157">
        <v>44153</v>
      </c>
      <c r="B31" s="169">
        <v>48.7</v>
      </c>
      <c r="C31" s="159" t="s">
        <v>212</v>
      </c>
      <c r="D31" s="159" t="s">
        <v>219</v>
      </c>
      <c r="E31" s="160" t="s">
        <v>188</v>
      </c>
      <c r="F31" s="1"/>
    </row>
    <row r="32" spans="1:6" s="87" customFormat="1" x14ac:dyDescent="0.2">
      <c r="A32" s="171" t="s">
        <v>190</v>
      </c>
      <c r="B32" s="169">
        <v>273.73</v>
      </c>
      <c r="C32" s="159" t="s">
        <v>210</v>
      </c>
      <c r="D32" s="159" t="s">
        <v>187</v>
      </c>
      <c r="E32" s="160" t="s">
        <v>191</v>
      </c>
      <c r="F32" s="1"/>
    </row>
    <row r="33" spans="1:6" s="87" customFormat="1" x14ac:dyDescent="0.2">
      <c r="A33" s="157">
        <v>44160</v>
      </c>
      <c r="B33" s="169">
        <v>174.21</v>
      </c>
      <c r="C33" s="159" t="s">
        <v>210</v>
      </c>
      <c r="D33" s="159" t="s">
        <v>211</v>
      </c>
      <c r="E33" s="160" t="s">
        <v>191</v>
      </c>
      <c r="F33" s="1"/>
    </row>
    <row r="34" spans="1:6" s="87" customFormat="1" x14ac:dyDescent="0.2">
      <c r="A34" s="171" t="s">
        <v>190</v>
      </c>
      <c r="B34" s="169">
        <v>72.599999999999994</v>
      </c>
      <c r="C34" s="159" t="s">
        <v>210</v>
      </c>
      <c r="D34" s="159" t="s">
        <v>192</v>
      </c>
      <c r="E34" s="160" t="s">
        <v>191</v>
      </c>
      <c r="F34" s="1"/>
    </row>
    <row r="35" spans="1:6" s="87" customFormat="1" x14ac:dyDescent="0.2">
      <c r="A35" s="171" t="s">
        <v>190</v>
      </c>
      <c r="B35" s="169">
        <v>31.3</v>
      </c>
      <c r="C35" s="159" t="s">
        <v>210</v>
      </c>
      <c r="D35" s="159" t="s">
        <v>189</v>
      </c>
      <c r="E35" s="160" t="s">
        <v>173</v>
      </c>
      <c r="F35" s="1"/>
    </row>
    <row r="36" spans="1:6" s="87" customFormat="1" x14ac:dyDescent="0.2">
      <c r="A36" s="171" t="s">
        <v>193</v>
      </c>
      <c r="B36" s="169">
        <v>716.34</v>
      </c>
      <c r="C36" s="159" t="s">
        <v>195</v>
      </c>
      <c r="D36" s="159" t="s">
        <v>187</v>
      </c>
      <c r="E36" s="160" t="s">
        <v>188</v>
      </c>
      <c r="F36" s="1"/>
    </row>
    <row r="37" spans="1:6" s="87" customFormat="1" x14ac:dyDescent="0.2">
      <c r="A37" s="171" t="s">
        <v>194</v>
      </c>
      <c r="B37" s="169">
        <v>14.78</v>
      </c>
      <c r="C37" s="159" t="s">
        <v>196</v>
      </c>
      <c r="D37" s="159" t="s">
        <v>197</v>
      </c>
      <c r="E37" s="160" t="s">
        <v>188</v>
      </c>
      <c r="F37" s="1"/>
    </row>
    <row r="38" spans="1:6" s="87" customFormat="1" x14ac:dyDescent="0.2">
      <c r="A38" s="171" t="s">
        <v>193</v>
      </c>
      <c r="B38" s="169">
        <v>89.47</v>
      </c>
      <c r="C38" s="159" t="s">
        <v>196</v>
      </c>
      <c r="D38" s="159" t="s">
        <v>221</v>
      </c>
      <c r="E38" s="160" t="s">
        <v>188</v>
      </c>
      <c r="F38" s="1"/>
    </row>
    <row r="39" spans="1:6" s="87" customFormat="1" x14ac:dyDescent="0.2">
      <c r="A39" s="171" t="s">
        <v>193</v>
      </c>
      <c r="B39" s="169">
        <v>56.52</v>
      </c>
      <c r="C39" s="159" t="s">
        <v>196</v>
      </c>
      <c r="D39" s="159" t="s">
        <v>189</v>
      </c>
      <c r="E39" s="160" t="s">
        <v>173</v>
      </c>
      <c r="F39" s="1"/>
    </row>
    <row r="40" spans="1:6" s="87" customFormat="1" x14ac:dyDescent="0.2">
      <c r="A40" s="171">
        <v>44214</v>
      </c>
      <c r="B40" s="169">
        <v>377.21</v>
      </c>
      <c r="C40" s="159" t="s">
        <v>198</v>
      </c>
      <c r="D40" s="159" t="s">
        <v>187</v>
      </c>
      <c r="E40" s="159" t="s">
        <v>188</v>
      </c>
      <c r="F40" s="1"/>
    </row>
    <row r="41" spans="1:6" s="87" customFormat="1" x14ac:dyDescent="0.2">
      <c r="A41" s="171">
        <v>44214</v>
      </c>
      <c r="B41" s="169">
        <v>31.3</v>
      </c>
      <c r="C41" s="159" t="s">
        <v>198</v>
      </c>
      <c r="D41" s="159" t="s">
        <v>189</v>
      </c>
      <c r="E41" s="159" t="s">
        <v>173</v>
      </c>
      <c r="F41" s="1"/>
    </row>
    <row r="42" spans="1:6" s="87" customFormat="1" x14ac:dyDescent="0.2">
      <c r="A42" s="171">
        <v>44214</v>
      </c>
      <c r="B42" s="169">
        <v>83.88</v>
      </c>
      <c r="C42" s="159" t="s">
        <v>198</v>
      </c>
      <c r="D42" s="159" t="s">
        <v>192</v>
      </c>
      <c r="E42" s="159" t="s">
        <v>188</v>
      </c>
      <c r="F42" s="1"/>
    </row>
    <row r="43" spans="1:6" s="87" customFormat="1" x14ac:dyDescent="0.2">
      <c r="A43" s="171">
        <v>44333</v>
      </c>
      <c r="B43" s="169">
        <v>268.52</v>
      </c>
      <c r="C43" s="159" t="s">
        <v>199</v>
      </c>
      <c r="D43" s="159" t="s">
        <v>187</v>
      </c>
      <c r="E43" s="159" t="s">
        <v>188</v>
      </c>
      <c r="F43" s="1"/>
    </row>
    <row r="44" spans="1:6" s="87" customFormat="1" x14ac:dyDescent="0.2">
      <c r="A44" s="171">
        <v>44333</v>
      </c>
      <c r="B44" s="169">
        <v>31.3</v>
      </c>
      <c r="C44" s="159" t="s">
        <v>199</v>
      </c>
      <c r="D44" s="159" t="s">
        <v>189</v>
      </c>
      <c r="E44" s="159" t="s">
        <v>173</v>
      </c>
      <c r="F44" s="1"/>
    </row>
    <row r="45" spans="1:6" s="87" customFormat="1" x14ac:dyDescent="0.2">
      <c r="A45" s="171">
        <v>44333</v>
      </c>
      <c r="B45" s="169">
        <v>107.49</v>
      </c>
      <c r="C45" s="159" t="s">
        <v>199</v>
      </c>
      <c r="D45" s="159" t="s">
        <v>220</v>
      </c>
      <c r="E45" s="159" t="s">
        <v>188</v>
      </c>
      <c r="F45" s="1"/>
    </row>
    <row r="46" spans="1:6" s="87" customFormat="1" x14ac:dyDescent="0.2">
      <c r="A46" s="171">
        <v>44362</v>
      </c>
      <c r="B46" s="169">
        <v>22.17</v>
      </c>
      <c r="C46" s="159" t="s">
        <v>200</v>
      </c>
      <c r="D46" s="159" t="s">
        <v>189</v>
      </c>
      <c r="E46" s="159" t="s">
        <v>173</v>
      </c>
      <c r="F46" s="1"/>
    </row>
    <row r="47" spans="1:6" s="87" customFormat="1" x14ac:dyDescent="0.2">
      <c r="A47" s="171"/>
      <c r="B47" s="169"/>
      <c r="C47" s="159"/>
      <c r="D47" s="159"/>
      <c r="E47" s="160"/>
      <c r="F47" s="1"/>
    </row>
    <row r="48" spans="1:6" s="87" customFormat="1" x14ac:dyDescent="0.2">
      <c r="A48" s="171"/>
      <c r="B48" s="169"/>
      <c r="C48" s="159"/>
      <c r="D48" s="159"/>
      <c r="E48" s="160"/>
      <c r="F48" s="1"/>
    </row>
    <row r="49" spans="1:6" s="87" customFormat="1" x14ac:dyDescent="0.2">
      <c r="A49" s="157"/>
      <c r="B49" s="158"/>
      <c r="C49" s="159"/>
      <c r="D49" s="159"/>
      <c r="E49" s="160"/>
      <c r="F49" s="1"/>
    </row>
    <row r="50" spans="1:6" s="87" customFormat="1" x14ac:dyDescent="0.2">
      <c r="A50" s="157"/>
      <c r="B50" s="158"/>
      <c r="C50" s="159"/>
      <c r="D50" s="159"/>
      <c r="E50" s="160"/>
      <c r="F50" s="1"/>
    </row>
    <row r="51" spans="1:6" s="87" customFormat="1" hidden="1" x14ac:dyDescent="0.2">
      <c r="A51" s="147"/>
      <c r="B51" s="148"/>
      <c r="C51" s="149"/>
      <c r="D51" s="149"/>
      <c r="E51" s="150"/>
      <c r="F51" s="1"/>
    </row>
    <row r="52" spans="1:6" ht="19.5" customHeight="1" x14ac:dyDescent="0.2">
      <c r="A52" s="107" t="s">
        <v>125</v>
      </c>
      <c r="B52" s="108">
        <f>SUM(B26:B51)</f>
        <v>3176.7200000000003</v>
      </c>
      <c r="C52" s="168" t="str">
        <f>IF(SUBTOTAL(3,B26:B51)=SUBTOTAL(103,B26:B51),'Summary and sign-off'!$A$48,'Summary and sign-off'!$A$49)</f>
        <v>Check - there are no hidden rows with data</v>
      </c>
      <c r="D52" s="181" t="str">
        <f>IF('Summary and sign-off'!F56='Summary and sign-off'!F54,'Summary and sign-off'!A51,'Summary and sign-off'!A50)</f>
        <v>Check - each entry provides sufficient information</v>
      </c>
      <c r="E52" s="181"/>
      <c r="F52" s="46"/>
    </row>
    <row r="53" spans="1:6" ht="10.5" customHeight="1" x14ac:dyDescent="0.2">
      <c r="A53" s="27"/>
      <c r="B53" s="22"/>
      <c r="C53" s="27"/>
      <c r="D53" s="27"/>
      <c r="E53" s="27"/>
      <c r="F53" s="27"/>
    </row>
    <row r="54" spans="1:6" ht="24.75" customHeight="1" x14ac:dyDescent="0.2">
      <c r="A54" s="182" t="s">
        <v>126</v>
      </c>
      <c r="B54" s="182"/>
      <c r="C54" s="182"/>
      <c r="D54" s="182"/>
      <c r="E54" s="182"/>
      <c r="F54" s="46"/>
    </row>
    <row r="55" spans="1:6" ht="27" customHeight="1" x14ac:dyDescent="0.2">
      <c r="A55" s="35" t="s">
        <v>117</v>
      </c>
      <c r="B55" s="35" t="s">
        <v>62</v>
      </c>
      <c r="C55" s="35" t="s">
        <v>127</v>
      </c>
      <c r="D55" s="35" t="s">
        <v>128</v>
      </c>
      <c r="E55" s="35" t="s">
        <v>121</v>
      </c>
      <c r="F55" s="49"/>
    </row>
    <row r="56" spans="1:6" s="87" customFormat="1" hidden="1" x14ac:dyDescent="0.2">
      <c r="A56" s="133"/>
      <c r="B56" s="134"/>
      <c r="C56" s="135"/>
      <c r="D56" s="135"/>
      <c r="E56" s="136"/>
      <c r="F56" s="1"/>
    </row>
    <row r="57" spans="1:6" s="87" customFormat="1" x14ac:dyDescent="0.2">
      <c r="A57" s="171" t="s">
        <v>205</v>
      </c>
      <c r="B57" s="169">
        <v>16.170000000000002</v>
      </c>
      <c r="C57" s="172" t="s">
        <v>206</v>
      </c>
      <c r="D57" s="172" t="s">
        <v>207</v>
      </c>
      <c r="E57" s="172" t="s">
        <v>173</v>
      </c>
      <c r="F57" s="1"/>
    </row>
    <row r="58" spans="1:6" s="87" customFormat="1" x14ac:dyDescent="0.2">
      <c r="A58" s="157">
        <v>44237</v>
      </c>
      <c r="B58" s="169">
        <v>29.17</v>
      </c>
      <c r="C58" s="172" t="s">
        <v>181</v>
      </c>
      <c r="D58" s="172" t="s">
        <v>182</v>
      </c>
      <c r="E58" s="173" t="s">
        <v>173</v>
      </c>
      <c r="F58" s="1"/>
    </row>
    <row r="59" spans="1:6" s="87" customFormat="1" x14ac:dyDescent="0.2">
      <c r="A59" s="157">
        <v>44300</v>
      </c>
      <c r="B59" s="169">
        <v>20.66</v>
      </c>
      <c r="C59" s="172" t="s">
        <v>183</v>
      </c>
      <c r="D59" s="172" t="s">
        <v>182</v>
      </c>
      <c r="E59" s="173" t="s">
        <v>173</v>
      </c>
      <c r="F59" s="1"/>
    </row>
    <row r="60" spans="1:6" s="87" customFormat="1" x14ac:dyDescent="0.2">
      <c r="A60" s="157">
        <v>44152</v>
      </c>
      <c r="B60" s="169">
        <v>10.43</v>
      </c>
      <c r="C60" s="159" t="s">
        <v>184</v>
      </c>
      <c r="D60" s="172" t="s">
        <v>185</v>
      </c>
      <c r="E60" s="173" t="s">
        <v>173</v>
      </c>
      <c r="F60" s="1"/>
    </row>
    <row r="61" spans="1:6" s="87" customFormat="1" x14ac:dyDescent="0.2">
      <c r="A61" s="157">
        <v>44327</v>
      </c>
      <c r="B61" s="169">
        <v>25.15</v>
      </c>
      <c r="C61" s="159" t="s">
        <v>201</v>
      </c>
      <c r="D61" s="172" t="s">
        <v>182</v>
      </c>
      <c r="E61" s="173" t="s">
        <v>173</v>
      </c>
      <c r="F61" s="1"/>
    </row>
    <row r="62" spans="1:6" s="87" customFormat="1" x14ac:dyDescent="0.2">
      <c r="A62" s="157"/>
      <c r="B62" s="158"/>
      <c r="C62" s="159"/>
      <c r="D62" s="159"/>
      <c r="E62" s="160"/>
      <c r="F62" s="1"/>
    </row>
    <row r="63" spans="1:6" s="87" customFormat="1" x14ac:dyDescent="0.2">
      <c r="A63" s="157"/>
      <c r="B63" s="158"/>
      <c r="C63" s="159"/>
      <c r="D63" s="159"/>
      <c r="E63" s="160"/>
      <c r="F63" s="1"/>
    </row>
    <row r="64" spans="1:6" s="87" customFormat="1" x14ac:dyDescent="0.2">
      <c r="A64" s="157"/>
      <c r="B64" s="158"/>
      <c r="C64" s="159"/>
      <c r="D64" s="159"/>
      <c r="E64" s="160"/>
      <c r="F64" s="1"/>
    </row>
    <row r="65" spans="1:6" s="87" customFormat="1" hidden="1" x14ac:dyDescent="0.2">
      <c r="A65" s="133"/>
      <c r="B65" s="134"/>
      <c r="C65" s="135"/>
      <c r="D65" s="135"/>
      <c r="E65" s="136"/>
      <c r="F65" s="1"/>
    </row>
    <row r="66" spans="1:6" ht="19.5" customHeight="1" x14ac:dyDescent="0.2">
      <c r="A66" s="107" t="s">
        <v>129</v>
      </c>
      <c r="B66" s="108">
        <f>SUM(B56:B65)</f>
        <v>101.58000000000001</v>
      </c>
      <c r="C66" s="168" t="str">
        <f>IF(SUBTOTAL(3,B56:B65)=SUBTOTAL(103,B56:B65),'Summary and sign-off'!$A$48,'Summary and sign-off'!$A$49)</f>
        <v>Check - there are no hidden rows with data</v>
      </c>
      <c r="D66" s="181" t="str">
        <f>IF('Summary and sign-off'!F57='Summary and sign-off'!F54,'Summary and sign-off'!A51,'Summary and sign-off'!A50)</f>
        <v>Check - each entry provides sufficient information</v>
      </c>
      <c r="E66" s="181"/>
      <c r="F66" s="46"/>
    </row>
    <row r="67" spans="1:6" ht="10.5" customHeight="1" x14ac:dyDescent="0.2">
      <c r="A67" s="27"/>
      <c r="B67" s="92"/>
      <c r="C67" s="22"/>
      <c r="D67" s="27"/>
      <c r="E67" s="27"/>
      <c r="F67" s="27"/>
    </row>
    <row r="68" spans="1:6" ht="34.5" customHeight="1" x14ac:dyDescent="0.2">
      <c r="A68" s="50" t="s">
        <v>130</v>
      </c>
      <c r="B68" s="93">
        <f>B22+B52+B66</f>
        <v>3278.3</v>
      </c>
      <c r="C68" s="51"/>
      <c r="D68" s="51"/>
      <c r="E68" s="51"/>
      <c r="F68" s="26"/>
    </row>
    <row r="69" spans="1:6" x14ac:dyDescent="0.2">
      <c r="A69" s="27"/>
      <c r="B69" s="22"/>
      <c r="C69" s="27"/>
      <c r="D69" s="27"/>
      <c r="E69" s="27"/>
      <c r="F69" s="27"/>
    </row>
    <row r="70" spans="1:6" x14ac:dyDescent="0.2">
      <c r="A70" s="52" t="s">
        <v>73</v>
      </c>
      <c r="B70" s="25"/>
      <c r="C70" s="26"/>
      <c r="D70" s="26"/>
      <c r="E70" s="26"/>
      <c r="F70" s="27"/>
    </row>
    <row r="71" spans="1:6" ht="12.6" customHeight="1" x14ac:dyDescent="0.2">
      <c r="A71" s="23" t="s">
        <v>131</v>
      </c>
      <c r="B71" s="53"/>
      <c r="C71" s="53"/>
      <c r="D71" s="32"/>
      <c r="E71" s="32"/>
      <c r="F71" s="27"/>
    </row>
    <row r="72" spans="1:6" ht="12.95" customHeight="1" x14ac:dyDescent="0.2">
      <c r="A72" s="31" t="s">
        <v>132</v>
      </c>
      <c r="B72" s="27"/>
      <c r="C72" s="32"/>
      <c r="D72" s="27"/>
      <c r="E72" s="32"/>
      <c r="F72" s="27"/>
    </row>
    <row r="73" spans="1:6" x14ac:dyDescent="0.2">
      <c r="A73" s="31" t="s">
        <v>133</v>
      </c>
      <c r="B73" s="32"/>
      <c r="C73" s="32"/>
      <c r="D73" s="32"/>
      <c r="E73" s="54"/>
      <c r="F73" s="46"/>
    </row>
    <row r="74" spans="1:6" x14ac:dyDescent="0.2">
      <c r="A74" s="23" t="s">
        <v>79</v>
      </c>
      <c r="B74" s="25"/>
      <c r="C74" s="26"/>
      <c r="D74" s="26"/>
      <c r="E74" s="26"/>
      <c r="F74" s="27"/>
    </row>
    <row r="75" spans="1:6" ht="12.95" customHeight="1" x14ac:dyDescent="0.2">
      <c r="A75" s="31" t="s">
        <v>134</v>
      </c>
      <c r="B75" s="27"/>
      <c r="C75" s="32"/>
      <c r="D75" s="27"/>
      <c r="E75" s="32"/>
      <c r="F75" s="27"/>
    </row>
    <row r="76" spans="1:6" x14ac:dyDescent="0.2">
      <c r="A76" s="31" t="s">
        <v>135</v>
      </c>
      <c r="B76" s="32"/>
      <c r="C76" s="32"/>
      <c r="D76" s="32"/>
      <c r="E76" s="54"/>
      <c r="F76" s="46"/>
    </row>
    <row r="77" spans="1:6" x14ac:dyDescent="0.2">
      <c r="A77" s="36" t="s">
        <v>136</v>
      </c>
      <c r="B77" s="36"/>
      <c r="C77" s="36"/>
      <c r="D77" s="36"/>
      <c r="E77" s="54"/>
      <c r="F77" s="46"/>
    </row>
    <row r="78" spans="1:6" x14ac:dyDescent="0.2">
      <c r="A78" s="40"/>
      <c r="B78" s="27"/>
      <c r="C78" s="27"/>
      <c r="D78" s="27"/>
      <c r="E78" s="46"/>
      <c r="F78" s="46"/>
    </row>
    <row r="79" spans="1:6" hidden="1" x14ac:dyDescent="0.2">
      <c r="A79" s="40"/>
      <c r="B79" s="27"/>
      <c r="C79" s="27"/>
      <c r="D79" s="27"/>
      <c r="E79" s="46"/>
      <c r="F79" s="46"/>
    </row>
    <row r="80" spans="1:6" x14ac:dyDescent="0.2"/>
    <row r="82" spans="1:6" x14ac:dyDescent="0.2"/>
    <row r="84" spans="1:6" ht="12.75" hidden="1" customHeight="1" x14ac:dyDescent="0.2"/>
    <row r="86" spans="1:6" x14ac:dyDescent="0.2"/>
    <row r="87" spans="1:6" hidden="1" x14ac:dyDescent="0.2">
      <c r="A87" s="55"/>
      <c r="B87" s="46"/>
      <c r="C87" s="46"/>
      <c r="D87" s="46"/>
      <c r="E87" s="46"/>
      <c r="F87" s="46"/>
    </row>
    <row r="88" spans="1:6" hidden="1" x14ac:dyDescent="0.2">
      <c r="A88" s="55"/>
      <c r="B88" s="46"/>
      <c r="C88" s="46"/>
      <c r="D88" s="46"/>
      <c r="E88" s="46"/>
      <c r="F88" s="46"/>
    </row>
    <row r="89" spans="1:6" hidden="1" x14ac:dyDescent="0.2">
      <c r="A89" s="55"/>
      <c r="B89" s="46"/>
      <c r="C89" s="46"/>
      <c r="D89" s="46"/>
      <c r="E89" s="46"/>
      <c r="F89" s="46"/>
    </row>
    <row r="90" spans="1:6" hidden="1" x14ac:dyDescent="0.2">
      <c r="A90" s="55"/>
      <c r="B90" s="46"/>
      <c r="C90" s="46"/>
      <c r="D90" s="46"/>
      <c r="E90" s="46"/>
      <c r="F90" s="46"/>
    </row>
    <row r="91" spans="1:6" hidden="1" x14ac:dyDescent="0.2">
      <c r="A91" s="55"/>
      <c r="B91" s="46"/>
      <c r="C91" s="46"/>
      <c r="D91" s="46"/>
      <c r="E91" s="46"/>
      <c r="F91" s="46"/>
    </row>
    <row r="92" spans="1:6" x14ac:dyDescent="0.2"/>
    <row r="93" spans="1:6" x14ac:dyDescent="0.2"/>
    <row r="94" spans="1:6" x14ac:dyDescent="0.2"/>
    <row r="95" spans="1:6" x14ac:dyDescent="0.2"/>
  </sheetData>
  <sheetProtection sheet="1" formatCells="0" formatRows="0" insertColumns="0" insertRows="0" deleteRows="0"/>
  <mergeCells count="15">
    <mergeCell ref="B7:E7"/>
    <mergeCell ref="B5:E5"/>
    <mergeCell ref="D66:E66"/>
    <mergeCell ref="A1:E1"/>
    <mergeCell ref="A24:E24"/>
    <mergeCell ref="A54:E54"/>
    <mergeCell ref="B2:E2"/>
    <mergeCell ref="B3:E3"/>
    <mergeCell ref="B4:E4"/>
    <mergeCell ref="A8:E8"/>
    <mergeCell ref="A9:E9"/>
    <mergeCell ref="B6:E6"/>
    <mergeCell ref="D22:E22"/>
    <mergeCell ref="D52:E52"/>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50:A51 A12 A21 A56:A57 A6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5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27:A49 A58:A64"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B26:B51 B56:B65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B7" sqref="B7: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7" t="s">
        <v>109</v>
      </c>
      <c r="B1" s="177"/>
      <c r="C1" s="177"/>
      <c r="D1" s="177"/>
      <c r="E1" s="177"/>
      <c r="F1" s="38"/>
    </row>
    <row r="2" spans="1:6" ht="21" customHeight="1" x14ac:dyDescent="0.2">
      <c r="A2" s="4" t="s">
        <v>52</v>
      </c>
      <c r="B2" s="180" t="str">
        <f>'Summary and sign-off'!B2:F2</f>
        <v>Real Estate Authority</v>
      </c>
      <c r="C2" s="180"/>
      <c r="D2" s="180"/>
      <c r="E2" s="180"/>
      <c r="F2" s="38"/>
    </row>
    <row r="3" spans="1:6" ht="21" customHeight="1" x14ac:dyDescent="0.2">
      <c r="A3" s="4" t="s">
        <v>110</v>
      </c>
      <c r="B3" s="180" t="str">
        <f>'Summary and sign-off'!B3:F3</f>
        <v>Belinda Moffat</v>
      </c>
      <c r="C3" s="180"/>
      <c r="D3" s="180"/>
      <c r="E3" s="180"/>
      <c r="F3" s="38"/>
    </row>
    <row r="4" spans="1:6" ht="21" customHeight="1" x14ac:dyDescent="0.2">
      <c r="A4" s="4" t="s">
        <v>111</v>
      </c>
      <c r="B4" s="180">
        <f>'Summary and sign-off'!B4:F4</f>
        <v>44081</v>
      </c>
      <c r="C4" s="180"/>
      <c r="D4" s="180"/>
      <c r="E4" s="180"/>
      <c r="F4" s="38"/>
    </row>
    <row r="5" spans="1:6" ht="21" customHeight="1" x14ac:dyDescent="0.2">
      <c r="A5" s="4" t="s">
        <v>112</v>
      </c>
      <c r="B5" s="180">
        <f>'Summary and sign-off'!B5:F5</f>
        <v>44377</v>
      </c>
      <c r="C5" s="180"/>
      <c r="D5" s="180"/>
      <c r="E5" s="180"/>
      <c r="F5" s="38"/>
    </row>
    <row r="6" spans="1:6" ht="21" customHeight="1" x14ac:dyDescent="0.2">
      <c r="A6" s="4" t="s">
        <v>113</v>
      </c>
      <c r="B6" s="175" t="s">
        <v>81</v>
      </c>
      <c r="C6" s="175"/>
      <c r="D6" s="175"/>
      <c r="E6" s="175"/>
      <c r="F6" s="38"/>
    </row>
    <row r="7" spans="1:6" ht="21" customHeight="1" x14ac:dyDescent="0.2">
      <c r="A7" s="4" t="s">
        <v>56</v>
      </c>
      <c r="B7" s="175" t="s">
        <v>83</v>
      </c>
      <c r="C7" s="175"/>
      <c r="D7" s="175"/>
      <c r="E7" s="175"/>
      <c r="F7" s="38"/>
    </row>
    <row r="8" spans="1:6" ht="35.25" customHeight="1" x14ac:dyDescent="0.25">
      <c r="A8" s="190" t="s">
        <v>137</v>
      </c>
      <c r="B8" s="190"/>
      <c r="C8" s="191"/>
      <c r="D8" s="191"/>
      <c r="E8" s="191"/>
      <c r="F8" s="42"/>
    </row>
    <row r="9" spans="1:6" ht="35.25" customHeight="1" x14ac:dyDescent="0.25">
      <c r="A9" s="188" t="s">
        <v>138</v>
      </c>
      <c r="B9" s="189"/>
      <c r="C9" s="189"/>
      <c r="D9" s="189"/>
      <c r="E9" s="189"/>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1" t="str">
        <f>IF('Summary and sign-off'!F58='Summary and sign-off'!F54,'Summary and sign-off'!A51,'Summary and sign-off'!A50)</f>
        <v>Check - each entry provides sufficient information</v>
      </c>
      <c r="E25" s="181"/>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topLeftCell="A7" zoomScaleNormal="100" workbookViewId="0">
      <selection activeCell="A8" sqref="A8:E8"/>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7" t="s">
        <v>109</v>
      </c>
      <c r="B1" s="177"/>
      <c r="C1" s="177"/>
      <c r="D1" s="177"/>
      <c r="E1" s="177"/>
      <c r="F1" s="24"/>
    </row>
    <row r="2" spans="1:6" ht="21" customHeight="1" x14ac:dyDescent="0.2">
      <c r="A2" s="4" t="s">
        <v>52</v>
      </c>
      <c r="B2" s="180" t="str">
        <f>'Summary and sign-off'!B2:F2</f>
        <v>Real Estate Authority</v>
      </c>
      <c r="C2" s="180"/>
      <c r="D2" s="180"/>
      <c r="E2" s="180"/>
      <c r="F2" s="24"/>
    </row>
    <row r="3" spans="1:6" ht="21" customHeight="1" x14ac:dyDescent="0.2">
      <c r="A3" s="4" t="s">
        <v>110</v>
      </c>
      <c r="B3" s="180" t="str">
        <f>'Summary and sign-off'!B3:F3</f>
        <v>Belinda Moffat</v>
      </c>
      <c r="C3" s="180"/>
      <c r="D3" s="180"/>
      <c r="E3" s="180"/>
      <c r="F3" s="24"/>
    </row>
    <row r="4" spans="1:6" ht="21" customHeight="1" x14ac:dyDescent="0.2">
      <c r="A4" s="4" t="s">
        <v>111</v>
      </c>
      <c r="B4" s="180">
        <f>'Summary and sign-off'!B4:F4</f>
        <v>44081</v>
      </c>
      <c r="C4" s="180"/>
      <c r="D4" s="180"/>
      <c r="E4" s="180"/>
      <c r="F4" s="24"/>
    </row>
    <row r="5" spans="1:6" ht="21" customHeight="1" x14ac:dyDescent="0.2">
      <c r="A5" s="4" t="s">
        <v>112</v>
      </c>
      <c r="B5" s="180">
        <f>'Summary and sign-off'!B5:F5</f>
        <v>44377</v>
      </c>
      <c r="C5" s="180"/>
      <c r="D5" s="180"/>
      <c r="E5" s="180"/>
      <c r="F5" s="24"/>
    </row>
    <row r="6" spans="1:6" ht="21" customHeight="1" x14ac:dyDescent="0.2">
      <c r="A6" s="4" t="s">
        <v>113</v>
      </c>
      <c r="B6" s="175" t="s">
        <v>81</v>
      </c>
      <c r="C6" s="175"/>
      <c r="D6" s="175"/>
      <c r="E6" s="175"/>
      <c r="F6" s="34"/>
    </row>
    <row r="7" spans="1:6" ht="21" customHeight="1" x14ac:dyDescent="0.2">
      <c r="A7" s="4" t="s">
        <v>56</v>
      </c>
      <c r="B7" s="175" t="s">
        <v>83</v>
      </c>
      <c r="C7" s="175"/>
      <c r="D7" s="175"/>
      <c r="E7" s="175"/>
      <c r="F7" s="34"/>
    </row>
    <row r="8" spans="1:6" ht="35.25" customHeight="1" x14ac:dyDescent="0.2">
      <c r="A8" s="184" t="s">
        <v>147</v>
      </c>
      <c r="B8" s="184"/>
      <c r="C8" s="191"/>
      <c r="D8" s="191"/>
      <c r="E8" s="191"/>
      <c r="F8" s="24"/>
    </row>
    <row r="9" spans="1:6" ht="35.25" customHeight="1" x14ac:dyDescent="0.2">
      <c r="A9" s="192" t="s">
        <v>148</v>
      </c>
      <c r="B9" s="193"/>
      <c r="C9" s="193"/>
      <c r="D9" s="193"/>
      <c r="E9" s="193"/>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v>44285</v>
      </c>
      <c r="B12" s="169">
        <v>450</v>
      </c>
      <c r="C12" s="162" t="s">
        <v>172</v>
      </c>
      <c r="D12" s="162" t="s">
        <v>171</v>
      </c>
      <c r="E12" s="163" t="s">
        <v>173</v>
      </c>
      <c r="F12" s="3"/>
    </row>
    <row r="13" spans="1:6" s="87" customFormat="1" x14ac:dyDescent="0.2">
      <c r="A13" s="157">
        <v>44298</v>
      </c>
      <c r="B13" s="169">
        <v>450</v>
      </c>
      <c r="C13" s="162" t="s">
        <v>172</v>
      </c>
      <c r="D13" s="162" t="s">
        <v>171</v>
      </c>
      <c r="E13" s="163" t="s">
        <v>173</v>
      </c>
      <c r="F13" s="3"/>
    </row>
    <row r="14" spans="1:6" s="87" customFormat="1" x14ac:dyDescent="0.2">
      <c r="A14" s="157">
        <v>44323</v>
      </c>
      <c r="B14" s="169">
        <v>450</v>
      </c>
      <c r="C14" s="162" t="s">
        <v>172</v>
      </c>
      <c r="D14" s="162" t="s">
        <v>171</v>
      </c>
      <c r="E14" s="163" t="s">
        <v>173</v>
      </c>
      <c r="F14" s="3"/>
    </row>
    <row r="15" spans="1:6" s="87" customFormat="1" x14ac:dyDescent="0.2">
      <c r="A15" s="157">
        <f>DATE(2021,6,16)</f>
        <v>44363</v>
      </c>
      <c r="B15" s="169">
        <v>450</v>
      </c>
      <c r="C15" s="162" t="s">
        <v>172</v>
      </c>
      <c r="D15" s="162" t="s">
        <v>171</v>
      </c>
      <c r="E15" s="163" t="s">
        <v>173</v>
      </c>
      <c r="F15" s="3"/>
    </row>
    <row r="16" spans="1:6" s="87" customFormat="1" x14ac:dyDescent="0.2">
      <c r="A16" s="157">
        <f>DATE(2021,6,30)</f>
        <v>44377</v>
      </c>
      <c r="B16" s="169">
        <v>450</v>
      </c>
      <c r="C16" s="162" t="s">
        <v>172</v>
      </c>
      <c r="D16" s="162" t="s">
        <v>171</v>
      </c>
      <c r="E16" s="163" t="s">
        <v>173</v>
      </c>
      <c r="F16" s="3"/>
    </row>
    <row r="17" spans="1:6" s="87" customFormat="1" x14ac:dyDescent="0.2">
      <c r="A17" s="157">
        <v>44084</v>
      </c>
      <c r="B17" s="169">
        <v>985.7</v>
      </c>
      <c r="C17" s="162" t="s">
        <v>174</v>
      </c>
      <c r="D17" s="162" t="s">
        <v>175</v>
      </c>
      <c r="E17" s="163" t="s">
        <v>173</v>
      </c>
      <c r="F17" s="3"/>
    </row>
    <row r="18" spans="1:6" s="87" customFormat="1" x14ac:dyDescent="0.2">
      <c r="A18" s="157">
        <f>DATE(2021,6,23)</f>
        <v>44370</v>
      </c>
      <c r="B18" s="169">
        <v>1292</v>
      </c>
      <c r="C18" s="162" t="s">
        <v>174</v>
      </c>
      <c r="D18" s="162" t="s">
        <v>176</v>
      </c>
      <c r="E18" s="163" t="s">
        <v>173</v>
      </c>
      <c r="F18" s="3"/>
    </row>
    <row r="19" spans="1:6" s="87" customFormat="1" x14ac:dyDescent="0.2">
      <c r="A19" s="171" t="s">
        <v>180</v>
      </c>
      <c r="B19" s="158">
        <v>318.83</v>
      </c>
      <c r="C19" s="170" t="s">
        <v>177</v>
      </c>
      <c r="D19" s="170" t="s">
        <v>178</v>
      </c>
      <c r="E19" s="170" t="s">
        <v>173</v>
      </c>
      <c r="F19" s="3"/>
    </row>
    <row r="20" spans="1:6" s="87" customFormat="1" x14ac:dyDescent="0.2">
      <c r="A20" s="171" t="s">
        <v>180</v>
      </c>
      <c r="B20" s="158">
        <v>4333.3</v>
      </c>
      <c r="C20" s="170" t="s">
        <v>179</v>
      </c>
      <c r="D20" s="170" t="s">
        <v>179</v>
      </c>
      <c r="E20" s="170" t="s">
        <v>173</v>
      </c>
      <c r="F20" s="3"/>
    </row>
    <row r="21" spans="1:6" s="87" customFormat="1" x14ac:dyDescent="0.2">
      <c r="A21" s="161">
        <v>44165</v>
      </c>
      <c r="B21" s="169">
        <v>149.11000000000001</v>
      </c>
      <c r="C21" s="162" t="s">
        <v>204</v>
      </c>
      <c r="D21" s="162" t="s">
        <v>202</v>
      </c>
      <c r="E21" s="162" t="s">
        <v>203</v>
      </c>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9328.94</v>
      </c>
      <c r="C25" s="106" t="str">
        <f>IF(SUBTOTAL(3,B11:B24)=SUBTOTAL(103,B11:B24),'Summary and sign-off'!$A$48,'Summary and sign-off'!$A$49)</f>
        <v>Check - there are no hidden rows with data</v>
      </c>
      <c r="D25" s="181" t="str">
        <f>IF('Summary and sign-off'!F59='Summary and sign-off'!F54,'Summary and sign-off'!A51,'Summary and sign-off'!A50)</f>
        <v>Check - each entry provides sufficient information</v>
      </c>
      <c r="E25" s="181"/>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7"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7" t="s">
        <v>153</v>
      </c>
      <c r="B1" s="177"/>
      <c r="C1" s="177"/>
      <c r="D1" s="177"/>
      <c r="E1" s="177"/>
      <c r="F1" s="177"/>
    </row>
    <row r="2" spans="1:6" ht="21" customHeight="1" x14ac:dyDescent="0.2">
      <c r="A2" s="4" t="s">
        <v>52</v>
      </c>
      <c r="B2" s="180" t="str">
        <f>'Summary and sign-off'!B2:F2</f>
        <v>Real Estate Authority</v>
      </c>
      <c r="C2" s="180"/>
      <c r="D2" s="180"/>
      <c r="E2" s="180"/>
      <c r="F2" s="180"/>
    </row>
    <row r="3" spans="1:6" ht="21" customHeight="1" x14ac:dyDescent="0.2">
      <c r="A3" s="4" t="s">
        <v>110</v>
      </c>
      <c r="B3" s="180" t="str">
        <f>'Summary and sign-off'!B3:F3</f>
        <v>Belinda Moffat</v>
      </c>
      <c r="C3" s="180"/>
      <c r="D3" s="180"/>
      <c r="E3" s="180"/>
      <c r="F3" s="180"/>
    </row>
    <row r="4" spans="1:6" ht="21" customHeight="1" x14ac:dyDescent="0.2">
      <c r="A4" s="4" t="s">
        <v>111</v>
      </c>
      <c r="B4" s="180">
        <f>'Summary and sign-off'!B4:F4</f>
        <v>44081</v>
      </c>
      <c r="C4" s="180"/>
      <c r="D4" s="180"/>
      <c r="E4" s="180"/>
      <c r="F4" s="180"/>
    </row>
    <row r="5" spans="1:6" ht="21" customHeight="1" x14ac:dyDescent="0.2">
      <c r="A5" s="4" t="s">
        <v>112</v>
      </c>
      <c r="B5" s="180">
        <f>'Summary and sign-off'!B5:F5</f>
        <v>44377</v>
      </c>
      <c r="C5" s="180"/>
      <c r="D5" s="180"/>
      <c r="E5" s="180"/>
      <c r="F5" s="180"/>
    </row>
    <row r="6" spans="1:6" ht="21" customHeight="1" x14ac:dyDescent="0.2">
      <c r="A6" s="4" t="s">
        <v>154</v>
      </c>
      <c r="B6" s="175" t="s">
        <v>81</v>
      </c>
      <c r="C6" s="175"/>
      <c r="D6" s="175"/>
      <c r="E6" s="175"/>
      <c r="F6" s="175"/>
    </row>
    <row r="7" spans="1:6" ht="21" customHeight="1" x14ac:dyDescent="0.2">
      <c r="A7" s="4" t="s">
        <v>56</v>
      </c>
      <c r="B7" s="175" t="s">
        <v>83</v>
      </c>
      <c r="C7" s="175"/>
      <c r="D7" s="175"/>
      <c r="E7" s="175"/>
      <c r="F7" s="175"/>
    </row>
    <row r="8" spans="1:6" ht="36" customHeight="1" x14ac:dyDescent="0.2">
      <c r="A8" s="184" t="s">
        <v>155</v>
      </c>
      <c r="B8" s="184"/>
      <c r="C8" s="184"/>
      <c r="D8" s="184"/>
      <c r="E8" s="184"/>
      <c r="F8" s="184"/>
    </row>
    <row r="9" spans="1:6" ht="36" customHeight="1" x14ac:dyDescent="0.2">
      <c r="A9" s="192" t="s">
        <v>156</v>
      </c>
      <c r="B9" s="193"/>
      <c r="C9" s="193"/>
      <c r="D9" s="193"/>
      <c r="E9" s="193"/>
      <c r="F9" s="193"/>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ht="38.25" x14ac:dyDescent="0.2">
      <c r="A12" s="157">
        <v>44152</v>
      </c>
      <c r="B12" s="164" t="s">
        <v>214</v>
      </c>
      <c r="C12" s="165" t="s">
        <v>96</v>
      </c>
      <c r="D12" s="164" t="s">
        <v>213</v>
      </c>
      <c r="E12" s="166" t="s">
        <v>91</v>
      </c>
      <c r="F12" s="167" t="s">
        <v>215</v>
      </c>
    </row>
    <row r="13" spans="1:6" s="87" customFormat="1" ht="25.5" x14ac:dyDescent="0.2">
      <c r="A13" s="157">
        <v>44278</v>
      </c>
      <c r="B13" s="164" t="s">
        <v>216</v>
      </c>
      <c r="C13" s="165" t="s">
        <v>96</v>
      </c>
      <c r="D13" s="164" t="s">
        <v>217</v>
      </c>
      <c r="E13" s="166" t="s">
        <v>91</v>
      </c>
      <c r="F13" s="167" t="s">
        <v>218</v>
      </c>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2</v>
      </c>
      <c r="D25" s="155" t="str">
        <f>IF(SUBTOTAL(3,C11:C24)=SUBTOTAL(103,C11:C24),'Summary and sign-off'!$A$48,'Summary and sign-off'!$A$49)</f>
        <v>Check - there are no hidden rows with data</v>
      </c>
      <c r="E25" s="181" t="str">
        <f>IF('Summary and sign-off'!F60='Summary and sign-off'!F54,'Summary and sign-off'!A52,'Summary and sign-off'!A50)</f>
        <v>Check - each entry provides sufficient information</v>
      </c>
      <c r="F25" s="181"/>
      <c r="G25" s="87"/>
    </row>
    <row r="26" spans="1:7" ht="25.5" customHeight="1" x14ac:dyDescent="0.25">
      <c r="A26" s="89"/>
      <c r="B26" s="90" t="s">
        <v>96</v>
      </c>
      <c r="C26" s="91">
        <f>COUNTIF(C11:C24,'Summary and sign-off'!A45)</f>
        <v>2</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Belinda Moffat</cp:lastModifiedBy>
  <cp:revision/>
  <dcterms:created xsi:type="dcterms:W3CDTF">2010-10-17T20:59:02Z</dcterms:created>
  <dcterms:modified xsi:type="dcterms:W3CDTF">2021-07-28T05:36:43Z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