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R:\01 CE and EA\CE Expenses and Gifts Disclosures\1 July 2022 - 30 June 2023\"/>
    </mc:Choice>
  </mc:AlternateContent>
  <xr:revisionPtr revIDLastSave="0" documentId="8_{8FED27A8-F8A3-4E4B-A842-3B18B135D4C6}" xr6:coauthVersionLast="47" xr6:coauthVersionMax="47" xr10:uidLastSave="{00000000-0000-0000-0000-000000000000}"/>
  <bookViews>
    <workbookView xWindow="-12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expenses'!$A$1:$E$27</definedName>
    <definedName name="_xlnm.Print_Area" localSheetId="5">'Gifts and benefits'!$A$1:$F$30</definedName>
    <definedName name="_xlnm.Print_Area" localSheetId="0">'Guidance for agencies'!$A$1:$A$58</definedName>
    <definedName name="_xlnm.Print_Area" localSheetId="3">Hospitality!$A$1:$E$23</definedName>
    <definedName name="_xlnm.Print_Area" localSheetId="1">'Summary and sign-off'!$A$1:$F$23</definedName>
    <definedName name="_xlnm.Print_Area" localSheetId="2">Travel!$A$1:$E$73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1" i="1" l="1"/>
  <c r="B44" i="1"/>
  <c r="B22" i="1"/>
  <c r="D19" i="4" l="1"/>
  <c r="C21" i="3"/>
  <c r="C16" i="2"/>
  <c r="C54" i="1"/>
  <c r="C62" i="1"/>
  <c r="C15" i="1"/>
  <c r="B6" i="13" l="1"/>
  <c r="E60" i="13"/>
  <c r="C60" i="13"/>
  <c r="C21" i="4"/>
  <c r="C20" i="4"/>
  <c r="B60" i="13" l="1"/>
  <c r="B59" i="13"/>
  <c r="D59" i="13"/>
  <c r="B58" i="13"/>
  <c r="D58" i="13"/>
  <c r="D57" i="13"/>
  <c r="B57" i="13"/>
  <c r="D56" i="13"/>
  <c r="B56" i="13"/>
  <c r="D55" i="13"/>
  <c r="B55" i="13"/>
  <c r="B2" i="4"/>
  <c r="B3" i="4"/>
  <c r="B2" i="3"/>
  <c r="B3" i="3"/>
  <c r="B2" i="2"/>
  <c r="B3" i="2"/>
  <c r="B2" i="1"/>
  <c r="B3" i="1"/>
  <c r="F58" i="13" l="1"/>
  <c r="D16" i="2" s="1"/>
  <c r="F60" i="13"/>
  <c r="E19" i="4" s="1"/>
  <c r="F59" i="13"/>
  <c r="D21" i="3" s="1"/>
  <c r="F57" i="13"/>
  <c r="D62" i="1" s="1"/>
  <c r="F56" i="13"/>
  <c r="D54" i="1" s="1"/>
  <c r="F55" i="13"/>
  <c r="D15" i="1" s="1"/>
  <c r="C16" i="13" l="1"/>
  <c r="C17" i="13"/>
  <c r="B5" i="4" l="1"/>
  <c r="B4" i="4"/>
  <c r="B5" i="3"/>
  <c r="B4" i="3"/>
  <c r="B5" i="2"/>
  <c r="B4" i="2"/>
  <c r="B5" i="1"/>
  <c r="B4" i="1"/>
  <c r="C15" i="13" l="1"/>
  <c r="F12" i="13" l="1"/>
  <c r="C19" i="4"/>
  <c r="F11" i="13" s="1"/>
  <c r="F13" i="13" l="1"/>
  <c r="B62" i="1"/>
  <c r="B17" i="13" s="1"/>
  <c r="B54" i="1"/>
  <c r="B16" i="13" s="1"/>
  <c r="B15" i="1"/>
  <c r="B15" i="13" s="1"/>
  <c r="B21" i="3" l="1"/>
  <c r="B13" i="13" s="1"/>
  <c r="B16" i="2"/>
  <c r="B12" i="13" s="1"/>
  <c r="B11" i="13" l="1"/>
  <c r="B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<sst xmlns="http://schemas.openxmlformats.org/spreadsheetml/2006/main" count="430" uniqueCount="248">
  <si>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</si>
  <si>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</si>
  <si>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</si>
  <si>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</si>
  <si>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</si>
  <si>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</si>
  <si>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</si>
  <si>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</si>
  <si>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</si>
  <si>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</si>
  <si>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</si>
  <si>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</si>
  <si>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</si>
  <si>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</si>
  <si>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</si>
  <si>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</si>
  <si>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</si>
  <si>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</si>
  <si>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</si>
  <si>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</si>
  <si>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</si>
  <si>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</si>
  <si>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</si>
  <si>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</si>
  <si>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</si>
  <si>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</si>
  <si>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</si>
  <si>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</si>
  <si>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</si>
  <si>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</si>
  <si>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</si>
  <si>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</si>
  <si>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</si>
  <si>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</si>
  <si>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</si>
  <si>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</si>
  <si>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</si>
  <si>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</si>
  <si>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</si>
  <si>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</si>
  <si>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</si>
  <si>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</si>
  <si>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</si>
  <si>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</si>
  <si>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</si>
  <si>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</si>
  <si>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</si>
  <si>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</si>
  <si>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</si>
  <si>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</si>
  <si>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</si>
  <si>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</si>
  <si>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</si>
  <si>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</si>
  <si>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</si>
  <si>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</si>
  <si>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</si>
  <si>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</si>
  <si>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</si>
  <si>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</si>
  <si>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</si>
  <si>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</si>
  <si>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</si>
  <si>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</si>
  <si>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</si>
  <si>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</si>
  <si>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</si>
  <si>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</si>
  <si>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</si>
  <si>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</si>
  <si>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</si>
  <si>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</si>
  <si>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</si>
  <si>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</si>
  <si>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</si>
  <si>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</si>
  <si>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</si>
  <si>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</si>
  <si>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</si>
  <si>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</si>
  <si>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</si>
  <si>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</si>
  <si>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</si>
  <si>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</si>
  <si>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</si>
  <si>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</si>
  <si>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</si>
  <si>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</si>
  <si>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</si>
  <si>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</si>
  <si>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</si>
  <si>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</si>
  <si>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</si>
  <si>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</si>
  <si>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</si>
  <si>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</si>
  <si>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</si>
  <si>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</si>
  <si>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</si>
  <si>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</si>
  <si>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</si>
  <si>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</si>
  <si>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</si>
  <si>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</si>
  <si>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</si>
  <si>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</si>
  <si>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</si>
  <si>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</si>
  <si>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</si>
  <si>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</si>
  <si>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</si>
  <si>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</si>
  <si>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</si>
  <si>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</si>
  <si>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</si>
  <si>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</si>
  <si>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</si>
  <si>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</si>
  <si>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</si>
  <si>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</si>
  <si>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</si>
  <si>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</si>
  <si>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</si>
  <si>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</si>
  <si>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</si>
  <si>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</si>
  <si>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</si>
  <si>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</si>
  <si>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</si>
  <si>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</si>
  <si>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</si>
  <si>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</si>
  <si>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</si>
  <si>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</si>
  <si>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</si>
  <si>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</si>
  <si>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</si>
  <si>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</si>
  <si>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</si>
  <si>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</si>
  <si>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</si>
  <si>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</si>
  <si>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</si>
  <si>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</si>
  <si>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</si>
  <si>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</si>
  <si>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</si>
  <si>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</si>
  <si>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</si>
  <si>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</si>
  <si>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</si>
  <si>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</si>
  <si>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</si>
  <si>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</si>
  <si>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</si>
  <si>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</si>
  <si>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</si>
  <si>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</si>
  <si>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</si>
  <si>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</si>
  <si>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</si>
  <si>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</si>
  <si>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</si>
  <si>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</si>
  <si>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</si>
  <si>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</si>
  <si>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</si>
  <si>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</si>
  <si>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</si>
  <si>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</si>
  <si>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</si>
  <si>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Real Estate Authority</t>
  </si>
  <si>
    <t>Belinda Moffat</t>
  </si>
  <si>
    <t>GST exc</t>
  </si>
  <si>
    <t>Building Officials Institute of NZ (BOINZ)</t>
  </si>
  <si>
    <t>Invitation to President's Dinner</t>
  </si>
  <si>
    <t>Accepted as the CE was in Rotorua attending the BOINZ conference as a keynote speaker speaking on diversity and inclusion.</t>
  </si>
  <si>
    <t>Anthem and Talbot Mills Research</t>
  </si>
  <si>
    <t>Invitation to attend the Ray White 2022 Annual Awards Dinner</t>
  </si>
  <si>
    <t>Ray White</t>
  </si>
  <si>
    <t>Invitation to end of year client function.</t>
  </si>
  <si>
    <t>Luke Cunningham Clere</t>
  </si>
  <si>
    <t>Flowers for presenting at the Harcourts 
Wellington Business Owners Meeting</t>
  </si>
  <si>
    <t>Harcourts Wellington</t>
  </si>
  <si>
    <t>Invitation to attend the REINZ Awards Dinner</t>
  </si>
  <si>
    <t>Real Estate Institute of New Zealand (REINZ)</t>
  </si>
  <si>
    <t>1 July 2022 to 30 June 2023</t>
  </si>
  <si>
    <t>Cell phone</t>
  </si>
  <si>
    <t>Calls and data</t>
  </si>
  <si>
    <t>Wellington</t>
  </si>
  <si>
    <t>Development and training</t>
  </si>
  <si>
    <t>Online</t>
  </si>
  <si>
    <t>Car park</t>
  </si>
  <si>
    <t>No information to disclose.</t>
  </si>
  <si>
    <t>8 - 9 August 2022</t>
  </si>
  <si>
    <t>Presenting at BOINZ Conference</t>
  </si>
  <si>
    <t>Airfare</t>
  </si>
  <si>
    <t>Rotorua</t>
  </si>
  <si>
    <t>Parking</t>
  </si>
  <si>
    <t>Meals</t>
  </si>
  <si>
    <t>14-15 November 2022</t>
  </si>
  <si>
    <t>Membership fees</t>
  </si>
  <si>
    <t xml:space="preserve">Invitation to Fair Enough Event Series in Auckland on Climate Change </t>
  </si>
  <si>
    <t>Taxis</t>
  </si>
  <si>
    <t>Taxi</t>
  </si>
  <si>
    <t>Presenting at REINZ Ambassadors Workshop and attending REINZ Awards</t>
  </si>
  <si>
    <t>Accomodation</t>
  </si>
  <si>
    <t>Auckland</t>
  </si>
  <si>
    <t>31 August - 1 September 2022</t>
  </si>
  <si>
    <t>Rental car</t>
  </si>
  <si>
    <t>Accommodation</t>
  </si>
  <si>
    <t>Meeting with the Minister</t>
  </si>
  <si>
    <t>Porirua</t>
  </si>
  <si>
    <t>Mileage</t>
  </si>
  <si>
    <t>28 - 29 March 2023</t>
  </si>
  <si>
    <t>Residential Property Management Webinar registration</t>
  </si>
  <si>
    <t>Property Management 2 day Conference Registration at Te Papa</t>
  </si>
  <si>
    <t>6 - 7 September 2022</t>
  </si>
  <si>
    <t>Presenting at Harcourts South Island Business Owners Meeting</t>
  </si>
  <si>
    <t>Christchurch</t>
  </si>
  <si>
    <t>Attending Ray White Awards</t>
  </si>
  <si>
    <t xml:space="preserve">Attending Ray White Awards </t>
  </si>
  <si>
    <t>Presenting at the NZ Real Estate Conference</t>
  </si>
  <si>
    <t>Presenting at the REA CPD Train-the-trainer Day</t>
  </si>
  <si>
    <t>5 - 6 December 2022</t>
  </si>
  <si>
    <t>Real Estate Leaders Forum, Stakeholder Function and Board Meeting</t>
  </si>
  <si>
    <t>Meal</t>
  </si>
  <si>
    <t>14 - 15 June 2023</t>
  </si>
  <si>
    <t>Napier</t>
  </si>
  <si>
    <t>Presenting at Harcourts Auckland Business Owners Meeting and attending REINZ Residential Property Management Conference.</t>
  </si>
  <si>
    <t>Presenting at Conversations with REA licensee event in Porirua</t>
  </si>
  <si>
    <t>Presenting at Conversations with REA licensee event in Napier</t>
  </si>
  <si>
    <t>Parking - airport</t>
  </si>
  <si>
    <t>Hospitality for two people</t>
  </si>
  <si>
    <t>Relationship meeting with REINZ Chief Executive and REA Senior Leadership Team</t>
  </si>
  <si>
    <t>Hospitality for five people</t>
  </si>
  <si>
    <t>Relationship meeting with Social Workers Registration Board</t>
  </si>
  <si>
    <t>Hospitality for two peope</t>
  </si>
  <si>
    <t xml:space="preserve">Wellington </t>
  </si>
  <si>
    <t>Relationship meeting for recruitment of acting General Counsel</t>
  </si>
  <si>
    <t>Car park, noting that this is shared with staff regularly as required</t>
  </si>
  <si>
    <t xml:space="preserve">Annual Membership to NZ Institute of Directors (Year 2022-2023) </t>
  </si>
  <si>
    <t xml:space="preserve">Accepted - sector engagement </t>
  </si>
  <si>
    <t>Did not attend</t>
  </si>
  <si>
    <t>Accepted - thank you email sent and flowers displayed in office.</t>
  </si>
  <si>
    <t xml:space="preserve">Executive Leadership coaching - NZ Leadership </t>
  </si>
  <si>
    <t>Effective Engagement With Māori two-day seminar registration delivered by the Institute of Public Administration NZ (IPANZ) at the National Library</t>
  </si>
  <si>
    <t>Denese Bates; 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</si>
</sst>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0" borderId="3" xfId="0" applyNumberFormat="1" applyFont="1" applyFill="1" applyBorder="1" applyAlignment="1" applyProtection="1">
      <alignment horizontal="left" vertical="center"/>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3" sqref="A1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2" zoomScaleNormal="100" workbookViewId="0">
      <selection activeCell="B8" sqref="B8:F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6" t="s">
        <v>51</v>
      </c>
      <c r="B1" s="136"/>
      <c r="C1" s="136"/>
      <c r="D1" s="136"/>
      <c r="E1" s="136"/>
      <c r="F1" s="136"/>
      <c r="G1" s="17"/>
      <c r="H1" s="17"/>
      <c r="I1" s="17"/>
      <c r="J1" s="17"/>
      <c r="K1" s="17"/>
    </row>
    <row r="2" spans="1:11" ht="21" customHeight="1" x14ac:dyDescent="0.2">
      <c r="A2" s="3" t="s">
        <v>52</v>
      </c>
      <c r="B2" s="137" t="s">
        <v>171</v>
      </c>
      <c r="C2" s="137"/>
      <c r="D2" s="137"/>
      <c r="E2" s="137"/>
      <c r="F2" s="137"/>
      <c r="G2" s="17"/>
      <c r="H2" s="17"/>
      <c r="I2" s="17"/>
      <c r="J2" s="17"/>
      <c r="K2" s="17"/>
    </row>
    <row r="3" spans="1:11" ht="15.75" x14ac:dyDescent="0.2">
      <c r="A3" s="3" t="s">
        <v>53</v>
      </c>
      <c r="B3" s="137" t="s">
        <v>172</v>
      </c>
      <c r="C3" s="137"/>
      <c r="D3" s="137"/>
      <c r="E3" s="137"/>
      <c r="F3" s="137"/>
      <c r="G3" s="17"/>
      <c r="H3" s="17"/>
      <c r="I3" s="17"/>
      <c r="J3" s="17"/>
      <c r="K3" s="17"/>
    </row>
    <row r="4" spans="1:11" ht="21" customHeight="1" x14ac:dyDescent="0.2">
      <c r="A4" s="3" t="s">
        <v>54</v>
      </c>
      <c r="B4" s="138">
        <v>44743</v>
      </c>
      <c r="C4" s="138"/>
      <c r="D4" s="138"/>
      <c r="E4" s="138"/>
      <c r="F4" s="138"/>
      <c r="G4" s="17"/>
      <c r="H4" s="17"/>
      <c r="I4" s="17"/>
      <c r="J4" s="17"/>
      <c r="K4" s="17"/>
    </row>
    <row r="5" spans="1:11" ht="21" customHeight="1" x14ac:dyDescent="0.2">
      <c r="A5" s="3" t="s">
        <v>55</v>
      </c>
      <c r="B5" s="138">
        <v>45107</v>
      </c>
      <c r="C5" s="138"/>
      <c r="D5" s="138"/>
      <c r="E5" s="138"/>
      <c r="F5" s="138"/>
      <c r="G5" s="17"/>
      <c r="H5" s="17"/>
      <c r="I5" s="17"/>
      <c r="J5" s="17"/>
      <c r="K5" s="17"/>
    </row>
    <row r="6" spans="1:11" ht="21" customHeight="1" x14ac:dyDescent="0.2">
      <c r="A6" s="3" t="s">
        <v>56</v>
      </c>
      <c r="B6" s="135" t="str">
        <f>IF(AND(Travel!B7&lt;&gt;A30,Hospitality!B7&lt;&gt;A30,'All other expenses'!B7&lt;&gt;A30,'Gifts and benefits'!B7&lt;&gt;A30),A31,IF(AND(Travel!B7=A30,Hospitality!B7=A30,'All other expenses'!B7=A30,'Gifts and benefits'!B7=A30),A33,A32))</f>
        <v>Data and totals checked on all sheets</v>
      </c>
      <c r="C6" s="135"/>
      <c r="D6" s="135"/>
      <c r="E6" s="135"/>
      <c r="F6" s="135"/>
      <c r="G6" s="23"/>
      <c r="H6" s="17"/>
      <c r="I6" s="17"/>
      <c r="J6" s="17"/>
      <c r="K6" s="17"/>
    </row>
    <row r="7" spans="1:11" ht="31.5" x14ac:dyDescent="0.2">
      <c r="A7" s="3" t="s">
        <v>57</v>
      </c>
      <c r="B7" s="134" t="s">
        <v>90</v>
      </c>
      <c r="C7" s="134"/>
      <c r="D7" s="134"/>
      <c r="E7" s="134"/>
      <c r="F7" s="134"/>
      <c r="G7" s="23"/>
      <c r="H7" s="17"/>
      <c r="I7" s="17"/>
      <c r="J7" s="17"/>
      <c r="K7" s="17"/>
    </row>
    <row r="8" spans="1:11" ht="25.5" customHeight="1" x14ac:dyDescent="0.2">
      <c r="A8" s="3" t="s">
        <v>59</v>
      </c>
      <c r="B8" s="134" t="s">
        <v>247</v>
      </c>
      <c r="C8" s="134"/>
      <c r="D8" s="134"/>
      <c r="E8" s="134"/>
      <c r="F8" s="134"/>
      <c r="G8" s="23"/>
      <c r="H8" s="17"/>
      <c r="I8" s="17"/>
      <c r="J8" s="17"/>
      <c r="K8" s="17"/>
    </row>
    <row r="9" spans="1:11" ht="66.75" customHeight="1" x14ac:dyDescent="0.2">
      <c r="A9" s="133" t="s">
        <v>61</v>
      </c>
      <c r="B9" s="133"/>
      <c r="C9" s="133"/>
      <c r="D9" s="133"/>
      <c r="E9" s="133"/>
      <c r="F9" s="133"/>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6107.72</v>
      </c>
      <c r="C11" s="66" t="s">
        <v>173</v>
      </c>
      <c r="D11" s="6"/>
      <c r="E11" s="8" t="s">
        <v>67</v>
      </c>
      <c r="F11" s="33">
        <f>'Gifts and benefits'!C19</f>
        <v>6</v>
      </c>
      <c r="G11" s="29"/>
      <c r="H11" s="29"/>
      <c r="I11" s="29"/>
      <c r="J11" s="29"/>
      <c r="K11" s="29"/>
    </row>
    <row r="12" spans="1:11" ht="27.75" customHeight="1" x14ac:dyDescent="0.2">
      <c r="A12" s="8" t="s">
        <v>24</v>
      </c>
      <c r="B12" s="59">
        <f>Hospitality!B16</f>
        <v>44.48</v>
      </c>
      <c r="C12" s="66" t="s">
        <v>173</v>
      </c>
      <c r="D12" s="6"/>
      <c r="E12" s="8" t="s">
        <v>68</v>
      </c>
      <c r="F12" s="33">
        <f>'Gifts and benefits'!C20</f>
        <v>4</v>
      </c>
      <c r="G12" s="29"/>
      <c r="H12" s="29"/>
      <c r="I12" s="29"/>
      <c r="J12" s="29"/>
      <c r="K12" s="29"/>
    </row>
    <row r="13" spans="1:11" ht="27.75" customHeight="1" x14ac:dyDescent="0.2">
      <c r="A13" s="8" t="s">
        <v>69</v>
      </c>
      <c r="B13" s="59">
        <f>'All other expenses'!B21</f>
        <v>12238.220000000001</v>
      </c>
      <c r="C13" s="66" t="s">
        <v>173</v>
      </c>
      <c r="D13" s="6"/>
      <c r="E13" s="8" t="s">
        <v>70</v>
      </c>
      <c r="F13" s="33">
        <f>'Gifts and benefits'!C21</f>
        <v>2</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Travel!B15</f>
        <v>0</v>
      </c>
      <c r="C15" s="68" t="str">
        <f>C11</f>
        <v>GST exc</v>
      </c>
      <c r="D15" s="6"/>
      <c r="E15" s="6"/>
      <c r="F15" s="35"/>
      <c r="G15" s="17"/>
      <c r="H15" s="17"/>
      <c r="I15" s="17"/>
      <c r="J15" s="17"/>
      <c r="K15" s="17"/>
    </row>
    <row r="16" spans="1:11" ht="27.75" customHeight="1" x14ac:dyDescent="0.2">
      <c r="A16" s="9" t="s">
        <v>72</v>
      </c>
      <c r="B16" s="61">
        <f>Travel!B54</f>
        <v>6064.51</v>
      </c>
      <c r="C16" s="68" t="str">
        <f>C11</f>
        <v>GST exc</v>
      </c>
      <c r="D16" s="36"/>
      <c r="E16" s="6"/>
      <c r="F16" s="37"/>
      <c r="G16" s="17"/>
      <c r="H16" s="17"/>
      <c r="I16" s="17"/>
      <c r="J16" s="17"/>
      <c r="K16" s="17"/>
    </row>
    <row r="17" spans="1:11" ht="27.75" customHeight="1" x14ac:dyDescent="0.2">
      <c r="A17" s="9" t="s">
        <v>73</v>
      </c>
      <c r="B17" s="61">
        <f>Travel!B62</f>
        <v>43.209999999999994</v>
      </c>
      <c r="C17" s="68" t="str">
        <f>C11</f>
        <v>GST exc</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COUNT(Travel!B12:B14)</f>
        <v>0</v>
      </c>
      <c r="C55" s="75"/>
      <c r="D55" s="75">
        <f>COUNTIF(Travel!D12:D14,"*")</f>
        <v>0</v>
      </c>
      <c r="E55" s="76"/>
      <c r="F55" s="76" t="b">
        <f>MIN(B55,D55)=MAX(B55,D55)</f>
        <v>1</v>
      </c>
      <c r="G55" s="17"/>
      <c r="H55" s="17"/>
      <c r="I55" s="17"/>
      <c r="J55" s="17"/>
      <c r="K55" s="17"/>
    </row>
    <row r="56" spans="1:11" hidden="1" x14ac:dyDescent="0.2">
      <c r="A56" s="83" t="s">
        <v>106</v>
      </c>
      <c r="B56" s="75">
        <f>COUNT(Travel!B19:B53)</f>
        <v>34</v>
      </c>
      <c r="C56" s="75"/>
      <c r="D56" s="75">
        <f>COUNTIF(Travel!D19:D53,"*")</f>
        <v>34</v>
      </c>
      <c r="E56" s="76"/>
      <c r="F56" s="76" t="b">
        <f>MIN(B56,D56)=MAX(B56,D56)</f>
        <v>1</v>
      </c>
    </row>
    <row r="57" spans="1:11" hidden="1" x14ac:dyDescent="0.2">
      <c r="A57" s="84"/>
      <c r="B57" s="75">
        <f>COUNT(Travel!B58:B61)</f>
        <v>2</v>
      </c>
      <c r="C57" s="75"/>
      <c r="D57" s="75">
        <f>COUNTIF(Travel!D58:D61,"*")</f>
        <v>2</v>
      </c>
      <c r="E57" s="76"/>
      <c r="F57" s="76" t="b">
        <f>MIN(B57,D57)=MAX(B57,D57)</f>
        <v>1</v>
      </c>
    </row>
    <row r="58" spans="1:11" hidden="1" x14ac:dyDescent="0.2">
      <c r="A58" s="85" t="s">
        <v>107</v>
      </c>
      <c r="B58" s="77">
        <f>COUNT(Hospitality!B11:B15)</f>
        <v>3</v>
      </c>
      <c r="C58" s="77"/>
      <c r="D58" s="77">
        <f>COUNTIF(Hospitality!D11:D15,"*")</f>
        <v>3</v>
      </c>
      <c r="E58" s="78"/>
      <c r="F58" s="78" t="b">
        <f>MIN(B58,D58)=MAX(B58,D58)</f>
        <v>1</v>
      </c>
    </row>
    <row r="59" spans="1:11" hidden="1" x14ac:dyDescent="0.2">
      <c r="A59" s="86" t="s">
        <v>108</v>
      </c>
      <c r="B59" s="76">
        <f>COUNT('All other expenses'!B11:B20)</f>
        <v>7</v>
      </c>
      <c r="C59" s="76"/>
      <c r="D59" s="76">
        <f>COUNTIF('All other expenses'!D11:D20,"*")</f>
        <v>7</v>
      </c>
      <c r="E59" s="76"/>
      <c r="F59" s="76" t="b">
        <f>MIN(B59,D59)=MAX(B59,D59)</f>
        <v>1</v>
      </c>
    </row>
    <row r="60" spans="1:11" hidden="1" x14ac:dyDescent="0.2">
      <c r="A60" s="85" t="s">
        <v>109</v>
      </c>
      <c r="B60" s="77">
        <f>COUNTIF('Gifts and benefits'!B11:B18,"*")</f>
        <v>6</v>
      </c>
      <c r="C60" s="77">
        <f>COUNTIF('Gifts and benefits'!C11:C18,"*")</f>
        <v>6</v>
      </c>
      <c r="D60" s="77"/>
      <c r="E60" s="77">
        <f>COUNTA('Gifts and benefits'!E11:E18)</f>
        <v>6</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6"/>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1" t="s">
        <v>110</v>
      </c>
      <c r="B1" s="141"/>
      <c r="C1" s="141"/>
      <c r="D1" s="141"/>
      <c r="E1" s="141"/>
      <c r="F1" s="17"/>
    </row>
    <row r="2" spans="1:6" ht="21" customHeight="1" x14ac:dyDescent="0.2">
      <c r="A2" s="3" t="s">
        <v>111</v>
      </c>
      <c r="B2" s="139" t="str">
        <f>'Summary and sign-off'!B2:F2</f>
        <v>Real Estate Authority</v>
      </c>
      <c r="C2" s="139"/>
      <c r="D2" s="139"/>
      <c r="E2" s="139"/>
      <c r="F2" s="17"/>
    </row>
    <row r="3" spans="1:6" ht="31.5" x14ac:dyDescent="0.2">
      <c r="A3" s="3" t="s">
        <v>112</v>
      </c>
      <c r="B3" s="139" t="str">
        <f>'Summary and sign-off'!B3:F3</f>
        <v>Belinda Moffat</v>
      </c>
      <c r="C3" s="139"/>
      <c r="D3" s="139"/>
      <c r="E3" s="139"/>
      <c r="F3" s="17"/>
    </row>
    <row r="4" spans="1:6" ht="21" customHeight="1" x14ac:dyDescent="0.2">
      <c r="A4" s="3" t="s">
        <v>113</v>
      </c>
      <c r="B4" s="139">
        <f>'Summary and sign-off'!B4:F4</f>
        <v>44743</v>
      </c>
      <c r="C4" s="139"/>
      <c r="D4" s="139"/>
      <c r="E4" s="139"/>
      <c r="F4" s="17"/>
    </row>
    <row r="5" spans="1:6" ht="21" customHeight="1" x14ac:dyDescent="0.2">
      <c r="A5" s="3" t="s">
        <v>114</v>
      </c>
      <c r="B5" s="139">
        <f>'Summary and sign-off'!B5:F5</f>
        <v>45107</v>
      </c>
      <c r="C5" s="139"/>
      <c r="D5" s="139"/>
      <c r="E5" s="139"/>
      <c r="F5" s="17"/>
    </row>
    <row r="6" spans="1:6" ht="21" customHeight="1" x14ac:dyDescent="0.2">
      <c r="A6" s="3" t="s">
        <v>115</v>
      </c>
      <c r="B6" s="134" t="s">
        <v>82</v>
      </c>
      <c r="C6" s="134"/>
      <c r="D6" s="134"/>
      <c r="E6" s="134"/>
      <c r="F6" s="17"/>
    </row>
    <row r="7" spans="1:6" ht="21" customHeight="1" x14ac:dyDescent="0.2">
      <c r="A7" s="3" t="s">
        <v>56</v>
      </c>
      <c r="B7" s="134" t="s">
        <v>84</v>
      </c>
      <c r="C7" s="134"/>
      <c r="D7" s="134"/>
      <c r="E7" s="134"/>
      <c r="F7" s="17"/>
    </row>
    <row r="8" spans="1:6" ht="36" customHeight="1" x14ac:dyDescent="0.2">
      <c r="A8" s="143" t="s">
        <v>116</v>
      </c>
      <c r="B8" s="144"/>
      <c r="C8" s="144"/>
      <c r="D8" s="144"/>
      <c r="E8" s="144"/>
      <c r="F8" s="19"/>
    </row>
    <row r="9" spans="1:6" ht="36" customHeight="1" x14ac:dyDescent="0.2">
      <c r="A9" s="145" t="s">
        <v>117</v>
      </c>
      <c r="B9" s="146"/>
      <c r="C9" s="146"/>
      <c r="D9" s="146"/>
      <c r="E9" s="146"/>
      <c r="F9" s="19"/>
    </row>
    <row r="10" spans="1:6" ht="24.75" customHeight="1" x14ac:dyDescent="0.2">
      <c r="A10" s="142" t="s">
        <v>118</v>
      </c>
      <c r="B10" s="147"/>
      <c r="C10" s="142"/>
      <c r="D10" s="142"/>
      <c r="E10" s="142"/>
      <c r="F10" s="29"/>
    </row>
    <row r="11" spans="1:6" ht="28.5" customHeight="1" x14ac:dyDescent="0.2">
      <c r="A11" s="24" t="s">
        <v>119</v>
      </c>
      <c r="B11" s="24" t="s">
        <v>120</v>
      </c>
      <c r="C11" s="24" t="s">
        <v>121</v>
      </c>
      <c r="D11" s="24" t="s">
        <v>122</v>
      </c>
      <c r="E11" s="24" t="s">
        <v>123</v>
      </c>
      <c r="F11" s="30"/>
    </row>
    <row r="12" spans="1:6" s="2" customFormat="1" x14ac:dyDescent="0.2">
      <c r="A12" s="117" t="s">
        <v>193</v>
      </c>
      <c r="B12" s="118"/>
      <c r="C12" s="119"/>
      <c r="D12" s="119"/>
      <c r="E12" s="120"/>
      <c r="F12" s="1"/>
    </row>
    <row r="13" spans="1:6" s="2" customFormat="1" x14ac:dyDescent="0.2">
      <c r="A13" s="121"/>
      <c r="B13" s="118"/>
      <c r="C13" s="119"/>
      <c r="D13" s="119"/>
      <c r="E13" s="120"/>
      <c r="F13" s="1"/>
    </row>
    <row r="14" spans="1:6" s="2" customFormat="1" hidden="1" x14ac:dyDescent="0.2">
      <c r="A14" s="104"/>
      <c r="B14" s="105"/>
      <c r="C14" s="106"/>
      <c r="D14" s="106"/>
      <c r="E14" s="107"/>
      <c r="F14" s="1"/>
    </row>
    <row r="15" spans="1:6" ht="19.5" customHeight="1" x14ac:dyDescent="0.2">
      <c r="A15" s="71" t="s">
        <v>124</v>
      </c>
      <c r="B15" s="72">
        <f>SUM(B12:B14)</f>
        <v>0</v>
      </c>
      <c r="C15" s="128" t="str">
        <f>IF(SUBTOTAL(3,B12:B14)=SUBTOTAL(103,B12:B14),'Summary and sign-off'!$A$48,'Summary and sign-off'!$A$49)</f>
        <v>Check - there are no hidden rows with data</v>
      </c>
      <c r="D15" s="140" t="str">
        <f>IF('Summary and sign-off'!F55='Summary and sign-off'!F54,'Summary and sign-off'!A51,'Summary and sign-off'!A50)</f>
        <v>Check - each entry provides sufficient information</v>
      </c>
      <c r="E15" s="140"/>
      <c r="F15" s="17"/>
    </row>
    <row r="16" spans="1:6" ht="10.5" customHeight="1" x14ac:dyDescent="0.2">
      <c r="A16" s="17"/>
      <c r="B16" s="19"/>
      <c r="C16" s="17"/>
      <c r="D16" s="17"/>
      <c r="E16" s="17"/>
      <c r="F16" s="17"/>
    </row>
    <row r="17" spans="1:6" ht="24.75" customHeight="1" x14ac:dyDescent="0.2">
      <c r="A17" s="142" t="s">
        <v>125</v>
      </c>
      <c r="B17" s="142"/>
      <c r="C17" s="142"/>
      <c r="D17" s="142"/>
      <c r="E17" s="142"/>
      <c r="F17" s="29"/>
    </row>
    <row r="18" spans="1:6" ht="32.450000000000003" customHeight="1" x14ac:dyDescent="0.2">
      <c r="A18" s="24" t="s">
        <v>119</v>
      </c>
      <c r="B18" s="24" t="s">
        <v>63</v>
      </c>
      <c r="C18" s="24" t="s">
        <v>126</v>
      </c>
      <c r="D18" s="24" t="s">
        <v>122</v>
      </c>
      <c r="E18" s="24" t="s">
        <v>123</v>
      </c>
      <c r="F18" s="30"/>
    </row>
    <row r="19" spans="1:6" s="2" customFormat="1" x14ac:dyDescent="0.2">
      <c r="A19" s="117" t="s">
        <v>194</v>
      </c>
      <c r="B19" s="118">
        <v>203.12</v>
      </c>
      <c r="C19" s="119" t="s">
        <v>195</v>
      </c>
      <c r="D19" s="119" t="s">
        <v>196</v>
      </c>
      <c r="E19" s="120" t="s">
        <v>197</v>
      </c>
      <c r="F19" s="1"/>
    </row>
    <row r="20" spans="1:6" s="2" customFormat="1" x14ac:dyDescent="0.2">
      <c r="A20" s="117" t="s">
        <v>194</v>
      </c>
      <c r="B20" s="118">
        <v>66.09</v>
      </c>
      <c r="C20" s="119" t="s">
        <v>195</v>
      </c>
      <c r="D20" s="119" t="s">
        <v>232</v>
      </c>
      <c r="E20" s="120" t="s">
        <v>189</v>
      </c>
      <c r="F20" s="1"/>
    </row>
    <row r="21" spans="1:6" s="2" customFormat="1" x14ac:dyDescent="0.2">
      <c r="A21" s="117" t="s">
        <v>194</v>
      </c>
      <c r="B21" s="118">
        <v>10.44</v>
      </c>
      <c r="C21" s="119" t="s">
        <v>195</v>
      </c>
      <c r="D21" s="119" t="s">
        <v>226</v>
      </c>
      <c r="E21" s="120" t="s">
        <v>197</v>
      </c>
      <c r="F21" s="1"/>
    </row>
    <row r="22" spans="1:6" s="2" customFormat="1" x14ac:dyDescent="0.2">
      <c r="A22" s="117" t="s">
        <v>194</v>
      </c>
      <c r="B22" s="118">
        <f>7.39+32.62+38.83</f>
        <v>78.84</v>
      </c>
      <c r="C22" s="119" t="s">
        <v>195</v>
      </c>
      <c r="D22" s="119" t="s">
        <v>204</v>
      </c>
      <c r="E22" s="120" t="s">
        <v>197</v>
      </c>
      <c r="F22" s="1"/>
    </row>
    <row r="23" spans="1:6" s="2" customFormat="1" x14ac:dyDescent="0.2">
      <c r="A23" s="117" t="s">
        <v>208</v>
      </c>
      <c r="B23" s="118">
        <v>238.59</v>
      </c>
      <c r="C23" s="119" t="s">
        <v>220</v>
      </c>
      <c r="D23" s="119" t="s">
        <v>206</v>
      </c>
      <c r="E23" s="120" t="s">
        <v>207</v>
      </c>
      <c r="F23" s="1"/>
    </row>
    <row r="24" spans="1:6" s="2" customFormat="1" x14ac:dyDescent="0.2">
      <c r="A24" s="117" t="s">
        <v>208</v>
      </c>
      <c r="B24" s="118">
        <v>296.01</v>
      </c>
      <c r="C24" s="119" t="s">
        <v>220</v>
      </c>
      <c r="D24" s="119" t="s">
        <v>196</v>
      </c>
      <c r="E24" s="120" t="s">
        <v>207</v>
      </c>
      <c r="F24" s="1"/>
    </row>
    <row r="25" spans="1:6" s="2" customFormat="1" x14ac:dyDescent="0.2">
      <c r="A25" s="117" t="s">
        <v>208</v>
      </c>
      <c r="B25" s="118">
        <v>187.86</v>
      </c>
      <c r="C25" s="119" t="s">
        <v>220</v>
      </c>
      <c r="D25" s="119" t="s">
        <v>204</v>
      </c>
      <c r="E25" s="120" t="s">
        <v>207</v>
      </c>
      <c r="F25" s="1"/>
    </row>
    <row r="26" spans="1:6" s="2" customFormat="1" x14ac:dyDescent="0.2">
      <c r="A26" s="117" t="s">
        <v>208</v>
      </c>
      <c r="B26" s="118">
        <v>33.04</v>
      </c>
      <c r="C26" s="119" t="s">
        <v>221</v>
      </c>
      <c r="D26" s="119" t="s">
        <v>232</v>
      </c>
      <c r="E26" s="120" t="s">
        <v>189</v>
      </c>
      <c r="F26" s="1"/>
    </row>
    <row r="27" spans="1:6" s="2" customFormat="1" x14ac:dyDescent="0.2">
      <c r="A27" s="117" t="s">
        <v>217</v>
      </c>
      <c r="B27" s="118">
        <v>257.74</v>
      </c>
      <c r="C27" s="119" t="s">
        <v>205</v>
      </c>
      <c r="D27" s="119" t="s">
        <v>196</v>
      </c>
      <c r="E27" s="120" t="s">
        <v>207</v>
      </c>
      <c r="F27" s="1"/>
    </row>
    <row r="28" spans="1:6" s="2" customFormat="1" x14ac:dyDescent="0.2">
      <c r="A28" s="117" t="s">
        <v>217</v>
      </c>
      <c r="B28" s="118">
        <v>131.30000000000001</v>
      </c>
      <c r="C28" s="119" t="s">
        <v>205</v>
      </c>
      <c r="D28" s="119" t="s">
        <v>209</v>
      </c>
      <c r="E28" s="120" t="s">
        <v>207</v>
      </c>
      <c r="F28" s="1"/>
    </row>
    <row r="29" spans="1:6" s="2" customFormat="1" x14ac:dyDescent="0.2">
      <c r="A29" s="117" t="s">
        <v>217</v>
      </c>
      <c r="B29" s="118">
        <v>221.94</v>
      </c>
      <c r="C29" s="119" t="s">
        <v>205</v>
      </c>
      <c r="D29" s="119" t="s">
        <v>210</v>
      </c>
      <c r="E29" s="120" t="s">
        <v>207</v>
      </c>
      <c r="F29" s="1"/>
    </row>
    <row r="30" spans="1:6" s="2" customFormat="1" x14ac:dyDescent="0.2">
      <c r="A30" s="117" t="s">
        <v>217</v>
      </c>
      <c r="B30" s="118">
        <v>58.26</v>
      </c>
      <c r="C30" s="119" t="s">
        <v>205</v>
      </c>
      <c r="D30" s="119" t="s">
        <v>232</v>
      </c>
      <c r="E30" s="120" t="s">
        <v>189</v>
      </c>
      <c r="F30" s="1"/>
    </row>
    <row r="31" spans="1:6" s="2" customFormat="1" x14ac:dyDescent="0.2">
      <c r="A31" s="132">
        <v>44824</v>
      </c>
      <c r="B31" s="118">
        <v>283.83</v>
      </c>
      <c r="C31" s="119" t="s">
        <v>218</v>
      </c>
      <c r="D31" s="119" t="s">
        <v>196</v>
      </c>
      <c r="E31" s="120" t="s">
        <v>219</v>
      </c>
      <c r="F31" s="1"/>
    </row>
    <row r="32" spans="1:6" s="2" customFormat="1" x14ac:dyDescent="0.2">
      <c r="A32" s="132">
        <v>44824</v>
      </c>
      <c r="B32" s="118">
        <v>33.04</v>
      </c>
      <c r="C32" s="119" t="s">
        <v>218</v>
      </c>
      <c r="D32" s="119" t="s">
        <v>232</v>
      </c>
      <c r="E32" s="120" t="s">
        <v>189</v>
      </c>
      <c r="F32" s="1"/>
    </row>
    <row r="33" spans="1:6" s="2" customFormat="1" x14ac:dyDescent="0.2">
      <c r="A33" s="132">
        <v>44824</v>
      </c>
      <c r="B33" s="118">
        <v>39.31</v>
      </c>
      <c r="C33" s="119" t="s">
        <v>218</v>
      </c>
      <c r="D33" s="119" t="s">
        <v>204</v>
      </c>
      <c r="E33" s="120" t="s">
        <v>219</v>
      </c>
      <c r="F33" s="1"/>
    </row>
    <row r="34" spans="1:6" s="2" customFormat="1" x14ac:dyDescent="0.2">
      <c r="A34" s="132">
        <v>44847</v>
      </c>
      <c r="B34" s="118">
        <v>626.42999999999995</v>
      </c>
      <c r="C34" s="119" t="s">
        <v>222</v>
      </c>
      <c r="D34" s="119" t="s">
        <v>196</v>
      </c>
      <c r="E34" s="120" t="s">
        <v>207</v>
      </c>
      <c r="F34" s="1"/>
    </row>
    <row r="35" spans="1:6" s="2" customFormat="1" x14ac:dyDescent="0.2">
      <c r="A35" s="132">
        <v>44847</v>
      </c>
      <c r="B35" s="118">
        <v>40.869999999999997</v>
      </c>
      <c r="C35" s="119" t="s">
        <v>222</v>
      </c>
      <c r="D35" s="119" t="s">
        <v>232</v>
      </c>
      <c r="E35" s="120" t="s">
        <v>189</v>
      </c>
      <c r="F35" s="1"/>
    </row>
    <row r="36" spans="1:6" s="2" customFormat="1" x14ac:dyDescent="0.2">
      <c r="A36" s="132">
        <v>44847</v>
      </c>
      <c r="B36" s="118">
        <v>166.16</v>
      </c>
      <c r="C36" s="119" t="s">
        <v>222</v>
      </c>
      <c r="D36" s="119" t="s">
        <v>203</v>
      </c>
      <c r="E36" s="120" t="s">
        <v>207</v>
      </c>
      <c r="F36" s="1"/>
    </row>
    <row r="37" spans="1:6" s="2" customFormat="1" x14ac:dyDescent="0.2">
      <c r="A37" s="132">
        <v>44875</v>
      </c>
      <c r="B37" s="118">
        <v>596.87</v>
      </c>
      <c r="C37" s="119" t="s">
        <v>223</v>
      </c>
      <c r="D37" s="119" t="s">
        <v>196</v>
      </c>
      <c r="E37" s="120" t="s">
        <v>207</v>
      </c>
      <c r="F37" s="1"/>
    </row>
    <row r="38" spans="1:6" s="2" customFormat="1" x14ac:dyDescent="0.2">
      <c r="A38" s="132">
        <v>44875</v>
      </c>
      <c r="B38" s="118">
        <v>119</v>
      </c>
      <c r="C38" s="119" t="s">
        <v>223</v>
      </c>
      <c r="D38" s="119" t="s">
        <v>203</v>
      </c>
      <c r="E38" s="120" t="s">
        <v>207</v>
      </c>
      <c r="F38" s="1"/>
    </row>
    <row r="39" spans="1:6" s="2" customFormat="1" x14ac:dyDescent="0.2">
      <c r="A39" s="132">
        <v>44875</v>
      </c>
      <c r="B39" s="118">
        <v>40.869999999999997</v>
      </c>
      <c r="C39" s="119" t="s">
        <v>223</v>
      </c>
      <c r="D39" s="119" t="s">
        <v>232</v>
      </c>
      <c r="E39" s="120" t="s">
        <v>189</v>
      </c>
      <c r="F39" s="1"/>
    </row>
    <row r="40" spans="1:6" s="2" customFormat="1" x14ac:dyDescent="0.2">
      <c r="A40" s="117" t="s">
        <v>224</v>
      </c>
      <c r="B40" s="118">
        <v>329.05</v>
      </c>
      <c r="C40" s="119" t="s">
        <v>225</v>
      </c>
      <c r="D40" s="119" t="s">
        <v>196</v>
      </c>
      <c r="E40" s="120" t="s">
        <v>207</v>
      </c>
      <c r="F40" s="1"/>
    </row>
    <row r="41" spans="1:6" s="2" customFormat="1" x14ac:dyDescent="0.2">
      <c r="A41" s="117" t="s">
        <v>224</v>
      </c>
      <c r="B41" s="118">
        <v>206.96</v>
      </c>
      <c r="C41" s="119" t="s">
        <v>225</v>
      </c>
      <c r="D41" s="119" t="s">
        <v>210</v>
      </c>
      <c r="E41" s="120" t="s">
        <v>207</v>
      </c>
      <c r="F41" s="1"/>
    </row>
    <row r="42" spans="1:6" s="2" customFormat="1" x14ac:dyDescent="0.2">
      <c r="A42" s="117" t="s">
        <v>224</v>
      </c>
      <c r="B42" s="118">
        <v>20.87</v>
      </c>
      <c r="C42" s="119" t="s">
        <v>225</v>
      </c>
      <c r="D42" s="119" t="s">
        <v>226</v>
      </c>
      <c r="E42" s="120" t="s">
        <v>207</v>
      </c>
      <c r="F42" s="1"/>
    </row>
    <row r="43" spans="1:6" s="2" customFormat="1" x14ac:dyDescent="0.2">
      <c r="A43" s="117" t="s">
        <v>224</v>
      </c>
      <c r="B43" s="118">
        <v>120.33</v>
      </c>
      <c r="C43" s="119" t="s">
        <v>225</v>
      </c>
      <c r="D43" s="119" t="s">
        <v>203</v>
      </c>
      <c r="E43" s="120" t="s">
        <v>207</v>
      </c>
      <c r="F43" s="1"/>
    </row>
    <row r="44" spans="1:6" s="2" customFormat="1" x14ac:dyDescent="0.2">
      <c r="A44" s="117" t="s">
        <v>224</v>
      </c>
      <c r="B44" s="118">
        <f>33.04*2</f>
        <v>66.08</v>
      </c>
      <c r="C44" s="119" t="s">
        <v>225</v>
      </c>
      <c r="D44" s="119" t="s">
        <v>232</v>
      </c>
      <c r="E44" s="120" t="s">
        <v>189</v>
      </c>
      <c r="F44" s="1"/>
    </row>
    <row r="45" spans="1:6" s="2" customFormat="1" ht="25.5" x14ac:dyDescent="0.2">
      <c r="A45" s="132">
        <v>45001</v>
      </c>
      <c r="B45" s="118">
        <v>640.16999999999996</v>
      </c>
      <c r="C45" s="119" t="s">
        <v>229</v>
      </c>
      <c r="D45" s="119" t="s">
        <v>196</v>
      </c>
      <c r="E45" s="120" t="s">
        <v>207</v>
      </c>
      <c r="F45" s="1"/>
    </row>
    <row r="46" spans="1:6" s="2" customFormat="1" ht="25.5" x14ac:dyDescent="0.2">
      <c r="A46" s="132">
        <v>45001</v>
      </c>
      <c r="B46" s="118">
        <v>201.83</v>
      </c>
      <c r="C46" s="119" t="s">
        <v>229</v>
      </c>
      <c r="D46" s="119" t="s">
        <v>203</v>
      </c>
      <c r="E46" s="120" t="s">
        <v>207</v>
      </c>
      <c r="F46" s="1"/>
    </row>
    <row r="47" spans="1:6" s="2" customFormat="1" ht="25.5" x14ac:dyDescent="0.2">
      <c r="A47" s="132">
        <v>45001</v>
      </c>
      <c r="B47" s="118">
        <v>37.39</v>
      </c>
      <c r="C47" s="119" t="s">
        <v>229</v>
      </c>
      <c r="D47" s="119" t="s">
        <v>232</v>
      </c>
      <c r="E47" s="120" t="s">
        <v>189</v>
      </c>
      <c r="F47" s="1"/>
    </row>
    <row r="48" spans="1:6" s="2" customFormat="1" x14ac:dyDescent="0.2">
      <c r="A48" s="117" t="s">
        <v>227</v>
      </c>
      <c r="B48" s="118">
        <v>334.43</v>
      </c>
      <c r="C48" s="119" t="s">
        <v>231</v>
      </c>
      <c r="D48" s="119" t="s">
        <v>196</v>
      </c>
      <c r="E48" s="120" t="s">
        <v>228</v>
      </c>
      <c r="F48" s="1"/>
    </row>
    <row r="49" spans="1:6" s="2" customFormat="1" x14ac:dyDescent="0.2">
      <c r="A49" s="117" t="s">
        <v>227</v>
      </c>
      <c r="B49" s="118">
        <v>191.3</v>
      </c>
      <c r="C49" s="119" t="s">
        <v>231</v>
      </c>
      <c r="D49" s="119" t="s">
        <v>210</v>
      </c>
      <c r="E49" s="120" t="s">
        <v>228</v>
      </c>
      <c r="F49" s="1"/>
    </row>
    <row r="50" spans="1:6" s="2" customFormat="1" x14ac:dyDescent="0.2">
      <c r="A50" s="117" t="s">
        <v>227</v>
      </c>
      <c r="B50" s="118">
        <v>69.88</v>
      </c>
      <c r="C50" s="119" t="s">
        <v>231</v>
      </c>
      <c r="D50" s="119" t="s">
        <v>209</v>
      </c>
      <c r="E50" s="120" t="s">
        <v>228</v>
      </c>
      <c r="F50" s="1"/>
    </row>
    <row r="51" spans="1:6" s="2" customFormat="1" x14ac:dyDescent="0.2">
      <c r="A51" s="117" t="s">
        <v>227</v>
      </c>
      <c r="B51" s="118">
        <f>20.7+29.39</f>
        <v>50.09</v>
      </c>
      <c r="C51" s="119" t="s">
        <v>231</v>
      </c>
      <c r="D51" s="119" t="s">
        <v>199</v>
      </c>
      <c r="E51" s="120" t="s">
        <v>228</v>
      </c>
      <c r="F51" s="1"/>
    </row>
    <row r="52" spans="1:6" s="2" customFormat="1" x14ac:dyDescent="0.2">
      <c r="A52" s="117" t="s">
        <v>227</v>
      </c>
      <c r="B52" s="118">
        <v>66.52</v>
      </c>
      <c r="C52" s="119" t="s">
        <v>231</v>
      </c>
      <c r="D52" s="119" t="s">
        <v>232</v>
      </c>
      <c r="E52" s="120" t="s">
        <v>189</v>
      </c>
      <c r="F52" s="1"/>
    </row>
    <row r="53" spans="1:6" s="2" customFormat="1" hidden="1" x14ac:dyDescent="0.2">
      <c r="A53" s="108"/>
      <c r="B53" s="109"/>
      <c r="C53" s="110"/>
      <c r="D53" s="110"/>
      <c r="E53" s="111"/>
      <c r="F53" s="1"/>
    </row>
    <row r="54" spans="1:6" ht="19.5" customHeight="1" x14ac:dyDescent="0.2">
      <c r="A54" s="71" t="s">
        <v>127</v>
      </c>
      <c r="B54" s="72">
        <f>SUM(B19:B53)</f>
        <v>6064.51</v>
      </c>
      <c r="C54" s="128" t="str">
        <f>IF(SUBTOTAL(3,B19:B53)=SUBTOTAL(103,B19:B53),'Summary and sign-off'!$A$48,'Summary and sign-off'!$A$49)</f>
        <v>Check - there are no hidden rows with data</v>
      </c>
      <c r="D54" s="140" t="str">
        <f>IF('Summary and sign-off'!F56='Summary and sign-off'!F54,'Summary and sign-off'!A51,'Summary and sign-off'!A50)</f>
        <v>Check - each entry provides sufficient information</v>
      </c>
      <c r="E54" s="140"/>
      <c r="F54" s="17"/>
    </row>
    <row r="55" spans="1:6" ht="10.5" customHeight="1" x14ac:dyDescent="0.2">
      <c r="A55" s="17"/>
      <c r="B55" s="19"/>
      <c r="C55" s="17"/>
      <c r="D55" s="17"/>
      <c r="E55" s="17"/>
      <c r="F55" s="17"/>
    </row>
    <row r="56" spans="1:6" ht="24.75" customHeight="1" x14ac:dyDescent="0.2">
      <c r="A56" s="142" t="s">
        <v>128</v>
      </c>
      <c r="B56" s="142"/>
      <c r="C56" s="142"/>
      <c r="D56" s="142"/>
      <c r="E56" s="142"/>
      <c r="F56" s="17"/>
    </row>
    <row r="57" spans="1:6" ht="27" customHeight="1" x14ac:dyDescent="0.2">
      <c r="A57" s="24" t="s">
        <v>119</v>
      </c>
      <c r="B57" s="24" t="s">
        <v>63</v>
      </c>
      <c r="C57" s="24" t="s">
        <v>129</v>
      </c>
      <c r="D57" s="24" t="s">
        <v>130</v>
      </c>
      <c r="E57" s="24" t="s">
        <v>123</v>
      </c>
      <c r="F57" s="28"/>
    </row>
    <row r="58" spans="1:6" s="2" customFormat="1" x14ac:dyDescent="0.2">
      <c r="A58" s="132">
        <v>44797</v>
      </c>
      <c r="B58" s="118">
        <v>36.69</v>
      </c>
      <c r="C58" s="119" t="s">
        <v>230</v>
      </c>
      <c r="D58" s="119" t="s">
        <v>213</v>
      </c>
      <c r="E58" s="120" t="s">
        <v>212</v>
      </c>
      <c r="F58" s="1"/>
    </row>
    <row r="59" spans="1:6" s="2" customFormat="1" x14ac:dyDescent="0.2">
      <c r="A59" s="132">
        <v>45077</v>
      </c>
      <c r="B59" s="118">
        <v>6.52</v>
      </c>
      <c r="C59" s="119" t="s">
        <v>211</v>
      </c>
      <c r="D59" s="119" t="s">
        <v>198</v>
      </c>
      <c r="E59" s="120" t="s">
        <v>189</v>
      </c>
      <c r="F59" s="1"/>
    </row>
    <row r="60" spans="1:6" s="2" customFormat="1" x14ac:dyDescent="0.2">
      <c r="A60" s="117"/>
      <c r="B60" s="118"/>
      <c r="C60" s="119"/>
      <c r="D60" s="119"/>
      <c r="E60" s="120"/>
      <c r="F60" s="1"/>
    </row>
    <row r="61" spans="1:6" s="2" customFormat="1" hidden="1" x14ac:dyDescent="0.2">
      <c r="A61" s="94"/>
      <c r="B61" s="95"/>
      <c r="C61" s="96"/>
      <c r="D61" s="96"/>
      <c r="E61" s="97"/>
      <c r="F61" s="1"/>
    </row>
    <row r="62" spans="1:6" ht="19.5" customHeight="1" x14ac:dyDescent="0.2">
      <c r="A62" s="71" t="s">
        <v>131</v>
      </c>
      <c r="B62" s="72">
        <f>SUM(B58:B61)</f>
        <v>43.209999999999994</v>
      </c>
      <c r="C62" s="128" t="str">
        <f>IF(SUBTOTAL(3,B58:B61)=SUBTOTAL(103,B58:B61),'Summary and sign-off'!$A$48,'Summary and sign-off'!$A$49)</f>
        <v>Check - there are no hidden rows with data</v>
      </c>
      <c r="D62" s="140" t="str">
        <f>IF('Summary and sign-off'!F57='Summary and sign-off'!F54,'Summary and sign-off'!A51,'Summary and sign-off'!A50)</f>
        <v>Check - each entry provides sufficient information</v>
      </c>
      <c r="E62" s="140"/>
      <c r="F62" s="17"/>
    </row>
    <row r="63" spans="1:6" ht="10.5" customHeight="1" x14ac:dyDescent="0.2">
      <c r="A63" s="17"/>
      <c r="B63" s="57"/>
      <c r="C63" s="19"/>
      <c r="D63" s="17"/>
      <c r="E63" s="17"/>
      <c r="F63" s="17"/>
    </row>
    <row r="64" spans="1:6" ht="34.5" customHeight="1" x14ac:dyDescent="0.2">
      <c r="A64" s="31" t="s">
        <v>132</v>
      </c>
      <c r="B64" s="58">
        <f>B15+B54+B62</f>
        <v>6107.72</v>
      </c>
      <c r="C64" s="32"/>
      <c r="D64" s="32"/>
      <c r="E64" s="32"/>
      <c r="F64" s="17"/>
    </row>
    <row r="65" spans="1:6" x14ac:dyDescent="0.2">
      <c r="A65" s="17"/>
      <c r="B65" s="19"/>
      <c r="C65" s="17"/>
      <c r="D65" s="17"/>
      <c r="E65" s="17"/>
      <c r="F65" s="17"/>
    </row>
    <row r="66" spans="1:6" x14ac:dyDescent="0.2">
      <c r="A66" s="18" t="s">
        <v>74</v>
      </c>
      <c r="B66" s="19"/>
      <c r="C66" s="17"/>
      <c r="D66" s="17"/>
      <c r="E66" s="17"/>
      <c r="F66" s="17"/>
    </row>
    <row r="67" spans="1:6" ht="12.6" customHeight="1" x14ac:dyDescent="0.2">
      <c r="A67" s="20" t="s">
        <v>133</v>
      </c>
      <c r="F67" s="17"/>
    </row>
    <row r="68" spans="1:6" ht="12.95" customHeight="1" x14ac:dyDescent="0.2">
      <c r="A68" s="20" t="s">
        <v>134</v>
      </c>
      <c r="B68" s="17"/>
      <c r="D68" s="17"/>
      <c r="F68" s="17"/>
    </row>
    <row r="69" spans="1:6" x14ac:dyDescent="0.2">
      <c r="A69" s="20" t="s">
        <v>135</v>
      </c>
      <c r="F69" s="17"/>
    </row>
    <row r="70" spans="1:6" x14ac:dyDescent="0.2">
      <c r="A70" s="20" t="s">
        <v>80</v>
      </c>
      <c r="B70" s="19"/>
      <c r="C70" s="17"/>
      <c r="D70" s="17"/>
      <c r="E70" s="17"/>
      <c r="F70" s="17"/>
    </row>
    <row r="71" spans="1:6" ht="12.95" customHeight="1" x14ac:dyDescent="0.2">
      <c r="A71" s="20" t="s">
        <v>136</v>
      </c>
      <c r="B71" s="17"/>
      <c r="D71" s="17"/>
      <c r="F71" s="17"/>
    </row>
    <row r="72" spans="1:6" x14ac:dyDescent="0.2">
      <c r="A72" s="20" t="s">
        <v>137</v>
      </c>
      <c r="F72" s="17"/>
    </row>
    <row r="73" spans="1:6" x14ac:dyDescent="0.2">
      <c r="A73" s="20" t="s">
        <v>138</v>
      </c>
      <c r="B73" s="20"/>
      <c r="C73" s="20"/>
      <c r="D73" s="20"/>
      <c r="F73" s="17"/>
    </row>
    <row r="74" spans="1:6" x14ac:dyDescent="0.2">
      <c r="A74" s="26"/>
      <c r="B74" s="17"/>
      <c r="C74" s="17"/>
      <c r="D74" s="17"/>
      <c r="E74" s="17"/>
      <c r="F74" s="17"/>
    </row>
    <row r="75" spans="1:6" hidden="1" x14ac:dyDescent="0.2">
      <c r="A75" s="26"/>
      <c r="B75" s="17"/>
      <c r="C75" s="17"/>
      <c r="D75" s="17"/>
      <c r="E75" s="17"/>
      <c r="F75" s="17"/>
    </row>
    <row r="76" spans="1:6" x14ac:dyDescent="0.2"/>
    <row r="77" spans="1:6" x14ac:dyDescent="0.2"/>
    <row r="78" spans="1:6" x14ac:dyDescent="0.2"/>
    <row r="79" spans="1:6" x14ac:dyDescent="0.2"/>
    <row r="80" spans="1:6" ht="12.75" hidden="1" customHeight="1" x14ac:dyDescent="0.2"/>
    <row r="81" spans="1:6" x14ac:dyDescent="0.2"/>
    <row r="82" spans="1:6" x14ac:dyDescent="0.2"/>
    <row r="83" spans="1:6" hidden="1" x14ac:dyDescent="0.2">
      <c r="A83" s="26"/>
      <c r="B83" s="17"/>
      <c r="C83" s="17"/>
      <c r="D83" s="17"/>
      <c r="E83" s="17"/>
      <c r="F83" s="17"/>
    </row>
    <row r="84" spans="1:6" hidden="1" x14ac:dyDescent="0.2">
      <c r="A84" s="26"/>
      <c r="B84" s="17"/>
      <c r="C84" s="17"/>
      <c r="D84" s="17"/>
      <c r="E84" s="17"/>
      <c r="F84" s="17"/>
    </row>
    <row r="85" spans="1:6" hidden="1" x14ac:dyDescent="0.2">
      <c r="A85" s="26"/>
      <c r="B85" s="17"/>
      <c r="C85" s="17"/>
      <c r="D85" s="17"/>
      <c r="E85" s="17"/>
      <c r="F85" s="17"/>
    </row>
    <row r="86" spans="1:6" hidden="1" x14ac:dyDescent="0.2">
      <c r="A86" s="26"/>
      <c r="B86" s="17"/>
      <c r="C86" s="17"/>
      <c r="D86" s="17"/>
      <c r="E86" s="17"/>
      <c r="F86" s="17"/>
    </row>
    <row r="87" spans="1:6" hidden="1" x14ac:dyDescent="0.2">
      <c r="A87" s="26"/>
      <c r="B87" s="17"/>
      <c r="C87" s="17"/>
      <c r="D87" s="17"/>
      <c r="E87" s="17"/>
      <c r="F87" s="17"/>
    </row>
    <row r="88" spans="1:6" x14ac:dyDescent="0.2"/>
    <row r="89" spans="1:6" x14ac:dyDescent="0.2"/>
    <row r="90" spans="1:6" x14ac:dyDescent="0.2"/>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x14ac:dyDescent="0.2"/>
    <row r="102" x14ac:dyDescent="0.2"/>
    <row r="103" x14ac:dyDescent="0.2"/>
    <row r="104" x14ac:dyDescent="0.2"/>
    <row r="105" x14ac:dyDescent="0.2"/>
    <row r="106" x14ac:dyDescent="0.2"/>
  </sheetData>
  <sheetProtection sheet="1" formatCells="0" formatRows="0" insertColumns="0" insertRows="0" deleteRows="0"/>
  <mergeCells count="15">
    <mergeCell ref="B7:E7"/>
    <mergeCell ref="B5:E5"/>
    <mergeCell ref="D62:E62"/>
    <mergeCell ref="A1:E1"/>
    <mergeCell ref="A17:E17"/>
    <mergeCell ref="A56:E56"/>
    <mergeCell ref="B2:E2"/>
    <mergeCell ref="B3:E3"/>
    <mergeCell ref="B4:E4"/>
    <mergeCell ref="A8:E8"/>
    <mergeCell ref="A9:E9"/>
    <mergeCell ref="B6:E6"/>
    <mergeCell ref="D15:E15"/>
    <mergeCell ref="D54:E5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4 A61 A58:A59 A19:A28 A5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7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2:A33 A13 A29:A30 A31 A34:A39 A40:A41 A42 A43:A52 A6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B12:B14 B58:B61 B19:B53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5"/>
  <sheetViews>
    <sheetView zoomScaleNormal="100" workbookViewId="0">
      <selection activeCell="A8" sqref="A8:E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1" t="s">
        <v>110</v>
      </c>
      <c r="B1" s="141"/>
      <c r="C1" s="141"/>
      <c r="D1" s="141"/>
      <c r="E1" s="141"/>
    </row>
    <row r="2" spans="1:6" ht="21" customHeight="1" x14ac:dyDescent="0.2">
      <c r="A2" s="3" t="s">
        <v>111</v>
      </c>
      <c r="B2" s="139" t="str">
        <f>'Summary and sign-off'!B2:F2</f>
        <v>Real Estate Authority</v>
      </c>
      <c r="C2" s="139"/>
      <c r="D2" s="139"/>
      <c r="E2" s="139"/>
    </row>
    <row r="3" spans="1:6" ht="31.5" x14ac:dyDescent="0.2">
      <c r="A3" s="3" t="s">
        <v>112</v>
      </c>
      <c r="B3" s="139" t="str">
        <f>'Summary and sign-off'!B3:F3</f>
        <v>Belinda Moffat</v>
      </c>
      <c r="C3" s="139"/>
      <c r="D3" s="139"/>
      <c r="E3" s="139"/>
    </row>
    <row r="4" spans="1:6" ht="21" customHeight="1" x14ac:dyDescent="0.2">
      <c r="A4" s="3" t="s">
        <v>113</v>
      </c>
      <c r="B4" s="139">
        <f>'Summary and sign-off'!B4:F4</f>
        <v>44743</v>
      </c>
      <c r="C4" s="139"/>
      <c r="D4" s="139"/>
      <c r="E4" s="139"/>
    </row>
    <row r="5" spans="1:6" ht="21" customHeight="1" x14ac:dyDescent="0.2">
      <c r="A5" s="3" t="s">
        <v>114</v>
      </c>
      <c r="B5" s="139">
        <f>'Summary and sign-off'!B5:F5</f>
        <v>45107</v>
      </c>
      <c r="C5" s="139"/>
      <c r="D5" s="139"/>
      <c r="E5" s="139"/>
    </row>
    <row r="6" spans="1:6" ht="21" customHeight="1" x14ac:dyDescent="0.2">
      <c r="A6" s="3" t="s">
        <v>115</v>
      </c>
      <c r="B6" s="134" t="s">
        <v>82</v>
      </c>
      <c r="C6" s="134"/>
      <c r="D6" s="134"/>
      <c r="E6" s="134"/>
    </row>
    <row r="7" spans="1:6" ht="21" customHeight="1" x14ac:dyDescent="0.2">
      <c r="A7" s="3" t="s">
        <v>56</v>
      </c>
      <c r="B7" s="134" t="s">
        <v>84</v>
      </c>
      <c r="C7" s="134"/>
      <c r="D7" s="134"/>
      <c r="E7" s="134"/>
    </row>
    <row r="8" spans="1:6" ht="35.25" customHeight="1" x14ac:dyDescent="0.25">
      <c r="A8" s="150" t="s">
        <v>139</v>
      </c>
      <c r="B8" s="150"/>
      <c r="C8" s="151"/>
      <c r="D8" s="151"/>
      <c r="E8" s="151"/>
      <c r="F8" s="27"/>
    </row>
    <row r="9" spans="1:6" ht="35.25" customHeight="1" x14ac:dyDescent="0.25">
      <c r="A9" s="148" t="s">
        <v>140</v>
      </c>
      <c r="B9" s="149"/>
      <c r="C9" s="149"/>
      <c r="D9" s="149"/>
      <c r="E9" s="149"/>
      <c r="F9" s="27"/>
    </row>
    <row r="10" spans="1:6" ht="27" customHeight="1" x14ac:dyDescent="0.2">
      <c r="A10" s="24" t="s">
        <v>141</v>
      </c>
      <c r="B10" s="24" t="s">
        <v>63</v>
      </c>
      <c r="C10" s="24" t="s">
        <v>142</v>
      </c>
      <c r="D10" s="24" t="s">
        <v>143</v>
      </c>
      <c r="E10" s="24" t="s">
        <v>123</v>
      </c>
      <c r="F10" s="20"/>
    </row>
    <row r="11" spans="1:6" s="2" customFormat="1" ht="25.5" x14ac:dyDescent="0.2">
      <c r="A11" s="117">
        <v>44748</v>
      </c>
      <c r="B11" s="118">
        <v>24.78</v>
      </c>
      <c r="C11" s="122" t="s">
        <v>234</v>
      </c>
      <c r="D11" s="122" t="s">
        <v>235</v>
      </c>
      <c r="E11" s="123" t="s">
        <v>189</v>
      </c>
    </row>
    <row r="12" spans="1:6" s="2" customFormat="1" x14ac:dyDescent="0.2">
      <c r="A12" s="117">
        <v>44915</v>
      </c>
      <c r="B12" s="118">
        <v>10.87</v>
      </c>
      <c r="C12" s="122" t="s">
        <v>239</v>
      </c>
      <c r="D12" s="122" t="s">
        <v>237</v>
      </c>
      <c r="E12" s="123" t="s">
        <v>238</v>
      </c>
    </row>
    <row r="13" spans="1:6" s="2" customFormat="1" x14ac:dyDescent="0.2">
      <c r="A13" s="121">
        <v>44945</v>
      </c>
      <c r="B13" s="118">
        <v>8.83</v>
      </c>
      <c r="C13" s="122" t="s">
        <v>236</v>
      </c>
      <c r="D13" s="122" t="s">
        <v>233</v>
      </c>
      <c r="E13" s="123" t="s">
        <v>189</v>
      </c>
    </row>
    <row r="14" spans="1:6" s="2" customFormat="1" x14ac:dyDescent="0.2">
      <c r="A14" s="117"/>
      <c r="B14" s="118"/>
      <c r="C14" s="122"/>
      <c r="D14" s="122"/>
      <c r="E14" s="123"/>
    </row>
    <row r="15" spans="1:6" s="2" customFormat="1" ht="11.25" hidden="1" customHeight="1" x14ac:dyDescent="0.2">
      <c r="A15" s="98"/>
      <c r="B15" s="95"/>
      <c r="C15" s="99"/>
      <c r="D15" s="99"/>
      <c r="E15" s="100"/>
    </row>
    <row r="16" spans="1:6" ht="34.5" customHeight="1" x14ac:dyDescent="0.2">
      <c r="A16" s="53" t="s">
        <v>144</v>
      </c>
      <c r="B16" s="62">
        <f>SUM(B11:B15)</f>
        <v>44.48</v>
      </c>
      <c r="C16" s="70" t="str">
        <f>IF(SUBTOTAL(3,B11:B15)=SUBTOTAL(103,B11:B15),'Summary and sign-off'!$A$48,'Summary and sign-off'!$A$49)</f>
        <v>Check - there are no hidden rows with data</v>
      </c>
      <c r="D16" s="140" t="str">
        <f>IF('Summary and sign-off'!F58='Summary and sign-off'!F54,'Summary and sign-off'!A51,'Summary and sign-off'!A50)</f>
        <v>Check - each entry provides sufficient information</v>
      </c>
      <c r="E16" s="140"/>
      <c r="F16" s="2"/>
    </row>
    <row r="17" spans="1:6" x14ac:dyDescent="0.2">
      <c r="A17" s="18"/>
      <c r="B17" s="17"/>
      <c r="C17" s="17"/>
      <c r="D17" s="17"/>
      <c r="E17" s="17"/>
    </row>
    <row r="18" spans="1:6" x14ac:dyDescent="0.2">
      <c r="A18" s="18" t="s">
        <v>74</v>
      </c>
      <c r="B18" s="19"/>
      <c r="C18" s="17"/>
      <c r="D18" s="17"/>
      <c r="E18" s="17"/>
    </row>
    <row r="19" spans="1:6" ht="12.75" customHeight="1" x14ac:dyDescent="0.2">
      <c r="A19" s="20" t="s">
        <v>145</v>
      </c>
      <c r="B19" s="20"/>
      <c r="C19" s="20"/>
      <c r="D19" s="20"/>
      <c r="E19" s="20"/>
    </row>
    <row r="20" spans="1:6" x14ac:dyDescent="0.2">
      <c r="A20" s="20" t="s">
        <v>146</v>
      </c>
      <c r="B20" s="20"/>
      <c r="C20" s="28"/>
      <c r="D20" s="28"/>
      <c r="E20" s="28"/>
    </row>
    <row r="21" spans="1:6" x14ac:dyDescent="0.2">
      <c r="A21" s="20" t="s">
        <v>80</v>
      </c>
      <c r="B21" s="19"/>
      <c r="C21" s="17"/>
      <c r="D21" s="17"/>
      <c r="E21" s="17"/>
      <c r="F21" s="17"/>
    </row>
    <row r="22" spans="1:6" x14ac:dyDescent="0.2">
      <c r="A22" s="20" t="s">
        <v>147</v>
      </c>
      <c r="B22" s="20"/>
      <c r="C22" s="28"/>
      <c r="D22" s="28"/>
      <c r="E22" s="28"/>
    </row>
    <row r="23" spans="1:6" ht="12.75" customHeight="1" x14ac:dyDescent="0.2">
      <c r="A23" s="20" t="s">
        <v>148</v>
      </c>
      <c r="B23" s="20"/>
      <c r="C23" s="22"/>
      <c r="D23" s="22"/>
      <c r="E23" s="22"/>
    </row>
    <row r="24" spans="1:6" x14ac:dyDescent="0.2">
      <c r="A24" s="17"/>
      <c r="B24" s="17"/>
      <c r="C24" s="17"/>
      <c r="D24" s="17"/>
      <c r="E24" s="17"/>
    </row>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row r="34" x14ac:dyDescent="0.2"/>
    <row r="35" x14ac:dyDescent="0.2"/>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3 A1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4 A11"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A8" sqref="A8:E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1" t="s">
        <v>110</v>
      </c>
      <c r="B1" s="141"/>
      <c r="C1" s="141"/>
      <c r="D1" s="141"/>
      <c r="E1" s="141"/>
    </row>
    <row r="2" spans="1:6" ht="21" customHeight="1" x14ac:dyDescent="0.2">
      <c r="A2" s="3" t="s">
        <v>111</v>
      </c>
      <c r="B2" s="139" t="str">
        <f>'Summary and sign-off'!B2:F2</f>
        <v>Real Estate Authority</v>
      </c>
      <c r="C2" s="139"/>
      <c r="D2" s="139"/>
      <c r="E2" s="139"/>
    </row>
    <row r="3" spans="1:6" ht="31.5" x14ac:dyDescent="0.2">
      <c r="A3" s="3" t="s">
        <v>149</v>
      </c>
      <c r="B3" s="139" t="str">
        <f>'Summary and sign-off'!B3:F3</f>
        <v>Belinda Moffat</v>
      </c>
      <c r="C3" s="139"/>
      <c r="D3" s="139"/>
      <c r="E3" s="139"/>
    </row>
    <row r="4" spans="1:6" ht="21" customHeight="1" x14ac:dyDescent="0.2">
      <c r="A4" s="3" t="s">
        <v>113</v>
      </c>
      <c r="B4" s="139">
        <f>'Summary and sign-off'!B4:F4</f>
        <v>44743</v>
      </c>
      <c r="C4" s="139"/>
      <c r="D4" s="139"/>
      <c r="E4" s="139"/>
    </row>
    <row r="5" spans="1:6" ht="21" customHeight="1" x14ac:dyDescent="0.2">
      <c r="A5" s="3" t="s">
        <v>114</v>
      </c>
      <c r="B5" s="139">
        <f>'Summary and sign-off'!B5:F5</f>
        <v>45107</v>
      </c>
      <c r="C5" s="139"/>
      <c r="D5" s="139"/>
      <c r="E5" s="139"/>
    </row>
    <row r="6" spans="1:6" ht="21" customHeight="1" x14ac:dyDescent="0.2">
      <c r="A6" s="3" t="s">
        <v>115</v>
      </c>
      <c r="B6" s="134" t="s">
        <v>82</v>
      </c>
      <c r="C6" s="134"/>
      <c r="D6" s="134"/>
      <c r="E6" s="134"/>
      <c r="F6" s="23"/>
    </row>
    <row r="7" spans="1:6" ht="21" customHeight="1" x14ac:dyDescent="0.2">
      <c r="A7" s="3" t="s">
        <v>56</v>
      </c>
      <c r="B7" s="134" t="s">
        <v>84</v>
      </c>
      <c r="C7" s="134"/>
      <c r="D7" s="134"/>
      <c r="E7" s="134"/>
      <c r="F7" s="23"/>
    </row>
    <row r="8" spans="1:6" ht="35.25" customHeight="1" x14ac:dyDescent="0.2">
      <c r="A8" s="144" t="s">
        <v>150</v>
      </c>
      <c r="B8" s="144"/>
      <c r="C8" s="151"/>
      <c r="D8" s="151"/>
      <c r="E8" s="151"/>
    </row>
    <row r="9" spans="1:6" ht="35.25" customHeight="1" x14ac:dyDescent="0.2">
      <c r="A9" s="152" t="s">
        <v>151</v>
      </c>
      <c r="B9" s="153"/>
      <c r="C9" s="153"/>
      <c r="D9" s="153"/>
      <c r="E9" s="153"/>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17" t="s">
        <v>186</v>
      </c>
      <c r="B12" s="118">
        <v>478.87</v>
      </c>
      <c r="C12" s="122" t="s">
        <v>187</v>
      </c>
      <c r="D12" s="122" t="s">
        <v>188</v>
      </c>
      <c r="E12" s="123" t="s">
        <v>189</v>
      </c>
    </row>
    <row r="13" spans="1:6" s="2" customFormat="1" x14ac:dyDescent="0.2">
      <c r="A13" s="117" t="s">
        <v>186</v>
      </c>
      <c r="B13" s="118">
        <v>3600</v>
      </c>
      <c r="C13" s="122" t="s">
        <v>245</v>
      </c>
      <c r="D13" s="122" t="s">
        <v>190</v>
      </c>
      <c r="E13" s="123" t="s">
        <v>191</v>
      </c>
    </row>
    <row r="14" spans="1:6" s="2" customFormat="1" x14ac:dyDescent="0.2">
      <c r="A14" s="117" t="s">
        <v>186</v>
      </c>
      <c r="B14" s="118">
        <v>6351.74</v>
      </c>
      <c r="C14" s="122" t="s">
        <v>240</v>
      </c>
      <c r="D14" s="122" t="s">
        <v>192</v>
      </c>
      <c r="E14" s="123" t="s">
        <v>189</v>
      </c>
    </row>
    <row r="15" spans="1:6" s="2" customFormat="1" x14ac:dyDescent="0.2">
      <c r="A15" s="132">
        <v>44743</v>
      </c>
      <c r="B15" s="118">
        <v>482.61</v>
      </c>
      <c r="C15" s="122" t="s">
        <v>241</v>
      </c>
      <c r="D15" s="122" t="s">
        <v>201</v>
      </c>
      <c r="E15" s="123" t="s">
        <v>189</v>
      </c>
    </row>
    <row r="16" spans="1:6" s="2" customFormat="1" x14ac:dyDescent="0.2">
      <c r="A16" s="117" t="s">
        <v>200</v>
      </c>
      <c r="B16" s="118">
        <v>675</v>
      </c>
      <c r="C16" s="122" t="s">
        <v>216</v>
      </c>
      <c r="D16" s="122" t="s">
        <v>190</v>
      </c>
      <c r="E16" s="123" t="s">
        <v>189</v>
      </c>
    </row>
    <row r="17" spans="1:6" s="2" customFormat="1" x14ac:dyDescent="0.2">
      <c r="A17" s="132">
        <v>45006</v>
      </c>
      <c r="B17" s="118">
        <v>100</v>
      </c>
      <c r="C17" s="122" t="s">
        <v>215</v>
      </c>
      <c r="D17" s="122" t="s">
        <v>190</v>
      </c>
      <c r="E17" s="123" t="s">
        <v>191</v>
      </c>
    </row>
    <row r="18" spans="1:6" s="2" customFormat="1" ht="25.5" x14ac:dyDescent="0.2">
      <c r="A18" s="117" t="s">
        <v>214</v>
      </c>
      <c r="B18" s="118">
        <v>550</v>
      </c>
      <c r="C18" s="122" t="s">
        <v>246</v>
      </c>
      <c r="D18" s="122" t="s">
        <v>190</v>
      </c>
      <c r="E18" s="123" t="s">
        <v>189</v>
      </c>
    </row>
    <row r="19" spans="1:6" s="2" customFormat="1" x14ac:dyDescent="0.2">
      <c r="A19" s="121"/>
      <c r="B19" s="118"/>
      <c r="C19" s="122"/>
      <c r="D19" s="122"/>
      <c r="E19" s="123"/>
    </row>
    <row r="20" spans="1:6" s="2" customFormat="1" hidden="1" x14ac:dyDescent="0.2">
      <c r="A20" s="98"/>
      <c r="B20" s="95"/>
      <c r="C20" s="99"/>
      <c r="D20" s="99"/>
      <c r="E20" s="100"/>
    </row>
    <row r="21" spans="1:6" ht="34.5" customHeight="1" x14ac:dyDescent="0.2">
      <c r="A21" s="53" t="s">
        <v>154</v>
      </c>
      <c r="B21" s="62">
        <f>SUM(B11:B20)</f>
        <v>12238.220000000001</v>
      </c>
      <c r="C21" s="70" t="str">
        <f>IF(SUBTOTAL(3,B11:B20)=SUBTOTAL(103,B11:B20),'Summary and sign-off'!$A$48,'Summary and sign-off'!$A$49)</f>
        <v>Check - there are no hidden rows with data</v>
      </c>
      <c r="D21" s="140" t="str">
        <f>IF('Summary and sign-off'!F59='Summary and sign-off'!F54,'Summary and sign-off'!A51,'Summary and sign-off'!A50)</f>
        <v>Check - each entry provides sufficient information</v>
      </c>
      <c r="E21" s="140"/>
    </row>
    <row r="22" spans="1:6" ht="14.1" customHeight="1" x14ac:dyDescent="0.2">
      <c r="B22" s="17"/>
      <c r="C22" s="17"/>
      <c r="D22" s="17"/>
      <c r="E22" s="17"/>
    </row>
    <row r="23" spans="1:6" x14ac:dyDescent="0.2">
      <c r="A23" s="18" t="s">
        <v>155</v>
      </c>
      <c r="B23" s="17"/>
      <c r="C23" s="17"/>
      <c r="D23" s="17"/>
      <c r="E23" s="17"/>
    </row>
    <row r="24" spans="1:6" ht="12.6" customHeight="1" x14ac:dyDescent="0.2">
      <c r="A24" s="20" t="s">
        <v>133</v>
      </c>
      <c r="B24" s="17"/>
      <c r="C24" s="17"/>
      <c r="D24" s="17"/>
      <c r="E24" s="17"/>
    </row>
    <row r="25" spans="1:6" x14ac:dyDescent="0.2">
      <c r="A25" s="20" t="s">
        <v>80</v>
      </c>
      <c r="B25" s="19"/>
      <c r="C25" s="17"/>
      <c r="D25" s="17"/>
      <c r="E25" s="17"/>
      <c r="F25" s="17"/>
    </row>
    <row r="26" spans="1:6" x14ac:dyDescent="0.2">
      <c r="A26" s="20" t="s">
        <v>147</v>
      </c>
      <c r="C26" s="17"/>
      <c r="D26" s="17"/>
      <c r="E26" s="17"/>
      <c r="F26" s="17"/>
    </row>
    <row r="27" spans="1:6" ht="12.75" customHeight="1" x14ac:dyDescent="0.2">
      <c r="A27" s="20" t="s">
        <v>148</v>
      </c>
      <c r="B27" s="25"/>
      <c r="C27" s="22"/>
      <c r="D27" s="22"/>
      <c r="E27" s="22"/>
      <c r="F27" s="22"/>
    </row>
    <row r="28" spans="1:6" x14ac:dyDescent="0.2">
      <c r="B28" s="26"/>
      <c r="C28" s="17"/>
      <c r="D28" s="17"/>
      <c r="E28" s="17"/>
    </row>
    <row r="29" spans="1:6" hidden="1" x14ac:dyDescent="0.2">
      <c r="A29" s="17"/>
      <c r="B29" s="17"/>
      <c r="C29" s="17"/>
      <c r="D29" s="17"/>
    </row>
    <row r="30" spans="1:6" ht="12.75" hidden="1" customHeight="1" x14ac:dyDescent="0.2"/>
    <row r="31" spans="1:6" hidden="1" x14ac:dyDescent="0.2">
      <c r="A31" s="17"/>
      <c r="B31" s="17"/>
      <c r="C31" s="17"/>
      <c r="D31" s="17"/>
      <c r="E31" s="17"/>
    </row>
    <row r="32" spans="1:6" hidden="1" x14ac:dyDescent="0.2">
      <c r="A32" s="17"/>
      <c r="B32" s="17"/>
      <c r="C32" s="17"/>
      <c r="D32" s="17"/>
      <c r="E32" s="17"/>
    </row>
    <row r="33" spans="1:5" hidden="1" x14ac:dyDescent="0.2">
      <c r="A33" s="17"/>
      <c r="B33" s="17"/>
      <c r="C33" s="17"/>
      <c r="D33" s="17"/>
      <c r="E33" s="17"/>
    </row>
    <row r="34" spans="1:5" hidden="1" x14ac:dyDescent="0.2">
      <c r="A34" s="17"/>
      <c r="B34" s="17"/>
      <c r="C34" s="17"/>
      <c r="D34" s="17"/>
      <c r="E34" s="17"/>
    </row>
    <row r="35" spans="1:5" hidden="1" x14ac:dyDescent="0.2">
      <c r="A35" s="17"/>
      <c r="B35" s="17"/>
      <c r="C35" s="17"/>
      <c r="D35" s="17"/>
      <c r="E35" s="17"/>
    </row>
    <row r="42" spans="1:5" x14ac:dyDescent="0.2"/>
    <row r="43" spans="1:5" x14ac:dyDescent="0.2"/>
    <row r="44" spans="1:5" x14ac:dyDescent="0.2"/>
    <row r="45" spans="1:5" x14ac:dyDescent="0.2"/>
    <row r="46" spans="1:5" x14ac:dyDescent="0.2"/>
    <row r="47" spans="1:5" x14ac:dyDescent="0.2"/>
    <row r="48" spans="1:5" x14ac:dyDescent="0.2"/>
    <row r="49" x14ac:dyDescent="0.2"/>
    <row r="50" x14ac:dyDescent="0.2"/>
  </sheetData>
  <sheetProtection sheet="1" formatCells="0" insertRows="0" deleteRows="0"/>
  <mergeCells count="10">
    <mergeCell ref="D21:E21"/>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0"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9"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7"/>
  <sheetViews>
    <sheetView topLeftCell="A3"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1" t="s">
        <v>156</v>
      </c>
      <c r="B1" s="141"/>
      <c r="C1" s="141"/>
      <c r="D1" s="141"/>
      <c r="E1" s="141"/>
      <c r="F1" s="141"/>
    </row>
    <row r="2" spans="1:6" ht="21" customHeight="1" x14ac:dyDescent="0.2">
      <c r="A2" s="3" t="s">
        <v>111</v>
      </c>
      <c r="B2" s="139" t="str">
        <f>'Summary and sign-off'!B2:F2</f>
        <v>Real Estate Authority</v>
      </c>
      <c r="C2" s="139"/>
      <c r="D2" s="139"/>
      <c r="E2" s="139"/>
      <c r="F2" s="139"/>
    </row>
    <row r="3" spans="1:6" ht="31.5" x14ac:dyDescent="0.2">
      <c r="A3" s="3" t="s">
        <v>112</v>
      </c>
      <c r="B3" s="139" t="str">
        <f>'Summary and sign-off'!B3:F3</f>
        <v>Belinda Moffat</v>
      </c>
      <c r="C3" s="139"/>
      <c r="D3" s="139"/>
      <c r="E3" s="139"/>
      <c r="F3" s="139"/>
    </row>
    <row r="4" spans="1:6" ht="21" customHeight="1" x14ac:dyDescent="0.2">
      <c r="A4" s="3" t="s">
        <v>113</v>
      </c>
      <c r="B4" s="139">
        <f>'Summary and sign-off'!B4:F4</f>
        <v>44743</v>
      </c>
      <c r="C4" s="139"/>
      <c r="D4" s="139"/>
      <c r="E4" s="139"/>
      <c r="F4" s="139"/>
    </row>
    <row r="5" spans="1:6" ht="21" customHeight="1" x14ac:dyDescent="0.2">
      <c r="A5" s="3" t="s">
        <v>114</v>
      </c>
      <c r="B5" s="139">
        <f>'Summary and sign-off'!B5:F5</f>
        <v>45107</v>
      </c>
      <c r="C5" s="139"/>
      <c r="D5" s="139"/>
      <c r="E5" s="139"/>
      <c r="F5" s="139"/>
    </row>
    <row r="6" spans="1:6" ht="21" customHeight="1" x14ac:dyDescent="0.2">
      <c r="A6" s="3" t="s">
        <v>157</v>
      </c>
      <c r="B6" s="134" t="s">
        <v>82</v>
      </c>
      <c r="C6" s="134"/>
      <c r="D6" s="134"/>
      <c r="E6" s="134"/>
      <c r="F6" s="134"/>
    </row>
    <row r="7" spans="1:6" ht="21" customHeight="1" x14ac:dyDescent="0.2">
      <c r="A7" s="3" t="s">
        <v>56</v>
      </c>
      <c r="B7" s="134" t="s">
        <v>84</v>
      </c>
      <c r="C7" s="134"/>
      <c r="D7" s="134"/>
      <c r="E7" s="134"/>
      <c r="F7" s="134"/>
    </row>
    <row r="8" spans="1:6" ht="36" customHeight="1" x14ac:dyDescent="0.2">
      <c r="A8" s="144" t="s">
        <v>158</v>
      </c>
      <c r="B8" s="144"/>
      <c r="C8" s="144"/>
      <c r="D8" s="144"/>
      <c r="E8" s="144"/>
      <c r="F8" s="144"/>
    </row>
    <row r="9" spans="1:6" ht="36" customHeight="1" x14ac:dyDescent="0.2">
      <c r="A9" s="152" t="s">
        <v>159</v>
      </c>
      <c r="B9" s="153"/>
      <c r="C9" s="153"/>
      <c r="D9" s="153"/>
      <c r="E9" s="153"/>
      <c r="F9" s="153"/>
    </row>
    <row r="10" spans="1:6" ht="39" customHeight="1" x14ac:dyDescent="0.2">
      <c r="A10" s="24" t="s">
        <v>119</v>
      </c>
      <c r="B10" s="112" t="s">
        <v>160</v>
      </c>
      <c r="C10" s="112" t="s">
        <v>161</v>
      </c>
      <c r="D10" s="112" t="s">
        <v>162</v>
      </c>
      <c r="E10" s="112" t="s">
        <v>163</v>
      </c>
      <c r="F10" s="112" t="s">
        <v>164</v>
      </c>
    </row>
    <row r="11" spans="1:6" s="2" customFormat="1" ht="51" x14ac:dyDescent="0.2">
      <c r="A11" s="117">
        <v>44781</v>
      </c>
      <c r="B11" s="122" t="s">
        <v>175</v>
      </c>
      <c r="C11" s="125" t="s">
        <v>97</v>
      </c>
      <c r="D11" s="122" t="s">
        <v>174</v>
      </c>
      <c r="E11" s="126" t="s">
        <v>92</v>
      </c>
      <c r="F11" s="123" t="s">
        <v>176</v>
      </c>
    </row>
    <row r="12" spans="1:6" s="2" customFormat="1" ht="25.5" x14ac:dyDescent="0.2">
      <c r="A12" s="117">
        <v>44795</v>
      </c>
      <c r="B12" s="124" t="s">
        <v>202</v>
      </c>
      <c r="C12" s="125" t="s">
        <v>98</v>
      </c>
      <c r="D12" s="124" t="s">
        <v>177</v>
      </c>
      <c r="E12" s="126" t="s">
        <v>92</v>
      </c>
      <c r="F12" s="127" t="s">
        <v>98</v>
      </c>
    </row>
    <row r="13" spans="1:6" s="2" customFormat="1" ht="25.5" x14ac:dyDescent="0.2">
      <c r="A13" s="117">
        <v>44804</v>
      </c>
      <c r="B13" s="124" t="s">
        <v>178</v>
      </c>
      <c r="C13" s="125" t="s">
        <v>97</v>
      </c>
      <c r="D13" s="124" t="s">
        <v>179</v>
      </c>
      <c r="E13" s="126" t="s">
        <v>92</v>
      </c>
      <c r="F13" s="127" t="s">
        <v>242</v>
      </c>
    </row>
    <row r="14" spans="1:6" s="2" customFormat="1" ht="25.5" x14ac:dyDescent="0.2">
      <c r="A14" s="117">
        <v>44810</v>
      </c>
      <c r="B14" s="124" t="s">
        <v>184</v>
      </c>
      <c r="C14" s="125" t="s">
        <v>97</v>
      </c>
      <c r="D14" s="124" t="s">
        <v>185</v>
      </c>
      <c r="E14" s="126" t="s">
        <v>92</v>
      </c>
      <c r="F14" s="127" t="s">
        <v>242</v>
      </c>
    </row>
    <row r="15" spans="1:6" s="2" customFormat="1" x14ac:dyDescent="0.2">
      <c r="A15" s="117">
        <v>44876</v>
      </c>
      <c r="B15" s="124" t="s">
        <v>180</v>
      </c>
      <c r="C15" s="125" t="s">
        <v>98</v>
      </c>
      <c r="D15" s="124" t="s">
        <v>181</v>
      </c>
      <c r="E15" s="126" t="s">
        <v>92</v>
      </c>
      <c r="F15" s="127" t="s">
        <v>243</v>
      </c>
    </row>
    <row r="16" spans="1:6" s="2" customFormat="1" ht="25.5" x14ac:dyDescent="0.2">
      <c r="A16" s="117">
        <v>44980</v>
      </c>
      <c r="B16" s="124" t="s">
        <v>182</v>
      </c>
      <c r="C16" s="125" t="s">
        <v>97</v>
      </c>
      <c r="D16" s="124" t="s">
        <v>183</v>
      </c>
      <c r="E16" s="126" t="s">
        <v>92</v>
      </c>
      <c r="F16" s="127" t="s">
        <v>244</v>
      </c>
    </row>
    <row r="17" spans="1:7" s="2" customFormat="1" x14ac:dyDescent="0.2">
      <c r="A17" s="117"/>
      <c r="B17" s="124"/>
      <c r="C17" s="125"/>
      <c r="D17" s="124"/>
      <c r="E17" s="126"/>
      <c r="F17" s="127"/>
    </row>
    <row r="18" spans="1:7" s="2" customFormat="1" hidden="1" x14ac:dyDescent="0.2">
      <c r="A18" s="94"/>
      <c r="B18" s="99"/>
      <c r="C18" s="101"/>
      <c r="D18" s="99"/>
      <c r="E18" s="102"/>
      <c r="F18" s="100"/>
    </row>
    <row r="19" spans="1:7" ht="34.5" customHeight="1" x14ac:dyDescent="0.2">
      <c r="A19" s="113" t="s">
        <v>165</v>
      </c>
      <c r="B19" s="114" t="s">
        <v>166</v>
      </c>
      <c r="C19" s="115">
        <f>C20+C21</f>
        <v>6</v>
      </c>
      <c r="D19" s="116" t="str">
        <f>IF(SUBTOTAL(3,C11:C18)=SUBTOTAL(103,C11:C18),'Summary and sign-off'!$A$48,'Summary and sign-off'!$A$49)</f>
        <v>Check - there are no hidden rows with data</v>
      </c>
      <c r="E19" s="140" t="str">
        <f>IF('Summary and sign-off'!F60='Summary and sign-off'!F54,'Summary and sign-off'!A52,'Summary and sign-off'!A50)</f>
        <v>Check - each entry provides sufficient information</v>
      </c>
      <c r="F19" s="140"/>
      <c r="G19" s="2"/>
    </row>
    <row r="20" spans="1:7" ht="25.5" customHeight="1" x14ac:dyDescent="0.25">
      <c r="A20" s="54"/>
      <c r="B20" s="55" t="s">
        <v>97</v>
      </c>
      <c r="C20" s="56">
        <f>COUNTIF(C11:C18,'Summary and sign-off'!A45)</f>
        <v>4</v>
      </c>
      <c r="D20" s="14"/>
      <c r="E20" s="15"/>
      <c r="F20" s="16"/>
    </row>
    <row r="21" spans="1:7" ht="25.5" customHeight="1" x14ac:dyDescent="0.25">
      <c r="A21" s="54"/>
      <c r="B21" s="55" t="s">
        <v>98</v>
      </c>
      <c r="C21" s="56">
        <f>COUNTIF(C11:C18,'Summary and sign-off'!A46)</f>
        <v>2</v>
      </c>
      <c r="D21" s="14"/>
      <c r="E21" s="15"/>
      <c r="F21" s="16"/>
    </row>
    <row r="22" spans="1:7" x14ac:dyDescent="0.2">
      <c r="A22" s="17"/>
      <c r="B22" s="18"/>
      <c r="C22" s="17"/>
      <c r="D22" s="19"/>
      <c r="E22" s="19"/>
      <c r="F22" s="17"/>
    </row>
    <row r="23" spans="1:7" x14ac:dyDescent="0.2">
      <c r="A23" s="18" t="s">
        <v>155</v>
      </c>
      <c r="B23" s="18"/>
      <c r="C23" s="18"/>
      <c r="D23" s="18"/>
      <c r="E23" s="18"/>
      <c r="F23" s="18"/>
    </row>
    <row r="24" spans="1:7" ht="12.6" customHeight="1" x14ac:dyDescent="0.2">
      <c r="A24" s="20" t="s">
        <v>133</v>
      </c>
      <c r="B24" s="17"/>
      <c r="C24" s="17"/>
      <c r="D24" s="17"/>
      <c r="E24" s="17"/>
    </row>
    <row r="25" spans="1:7" x14ac:dyDescent="0.2">
      <c r="A25" s="20" t="s">
        <v>80</v>
      </c>
      <c r="B25" s="19"/>
      <c r="C25" s="17"/>
      <c r="D25" s="17"/>
      <c r="E25" s="17"/>
      <c r="F25" s="17"/>
    </row>
    <row r="26" spans="1:7" x14ac:dyDescent="0.2">
      <c r="A26" s="20" t="s">
        <v>167</v>
      </c>
      <c r="B26" s="21"/>
      <c r="C26" s="21"/>
      <c r="D26" s="21"/>
      <c r="E26" s="21"/>
      <c r="F26" s="21"/>
    </row>
    <row r="27" spans="1:7" ht="12.75" customHeight="1" x14ac:dyDescent="0.2">
      <c r="A27" s="20" t="s">
        <v>168</v>
      </c>
      <c r="B27" s="17"/>
      <c r="C27" s="17"/>
      <c r="D27" s="17"/>
      <c r="E27" s="17"/>
      <c r="F27" s="17"/>
    </row>
    <row r="28" spans="1:7" ht="12.95" customHeight="1" x14ac:dyDescent="0.2">
      <c r="A28" s="20" t="s">
        <v>169</v>
      </c>
      <c r="B28" s="17"/>
      <c r="C28" s="17"/>
      <c r="D28" s="17"/>
      <c r="E28" s="17"/>
      <c r="F28" s="17"/>
    </row>
    <row r="29" spans="1:7" x14ac:dyDescent="0.2">
      <c r="A29" s="20" t="s">
        <v>170</v>
      </c>
      <c r="C29" s="17"/>
      <c r="D29" s="17"/>
      <c r="E29" s="17"/>
      <c r="F29" s="17"/>
    </row>
    <row r="30" spans="1:7" ht="12.75" customHeight="1" x14ac:dyDescent="0.2">
      <c r="A30" s="20" t="s">
        <v>148</v>
      </c>
      <c r="B30" s="20"/>
      <c r="C30" s="22"/>
      <c r="D30" s="22"/>
      <c r="E30" s="22"/>
      <c r="F30" s="22"/>
    </row>
    <row r="31" spans="1:7" ht="12.75" customHeight="1" x14ac:dyDescent="0.2">
      <c r="A31" s="20"/>
      <c r="B31" s="20"/>
      <c r="C31" s="22"/>
      <c r="D31" s="22"/>
      <c r="E31" s="22"/>
      <c r="F31" s="22"/>
    </row>
    <row r="32" spans="1:7" ht="12.75" hidden="1" customHeight="1" x14ac:dyDescent="0.2">
      <c r="A32" s="20"/>
      <c r="B32" s="20"/>
      <c r="C32" s="22"/>
      <c r="D32" s="22"/>
      <c r="E32" s="22"/>
      <c r="F32" s="22"/>
    </row>
    <row r="35" spans="1:6" hidden="1" x14ac:dyDescent="0.2">
      <c r="A35" s="18"/>
      <c r="B35" s="18"/>
      <c r="C35" s="18"/>
      <c r="D35" s="18"/>
      <c r="E35" s="18"/>
      <c r="F35" s="18"/>
    </row>
    <row r="36" spans="1:6" hidden="1" x14ac:dyDescent="0.2">
      <c r="A36" s="18"/>
      <c r="B36" s="18"/>
      <c r="C36" s="18"/>
      <c r="D36" s="18"/>
      <c r="E36" s="18"/>
      <c r="F36" s="18"/>
    </row>
    <row r="37" spans="1:6" hidden="1" x14ac:dyDescent="0.2">
      <c r="A37" s="18"/>
      <c r="B37" s="18"/>
      <c r="C37" s="18"/>
      <c r="D37" s="18"/>
      <c r="E37" s="18"/>
      <c r="F37" s="18"/>
    </row>
    <row r="38" spans="1:6" hidden="1" x14ac:dyDescent="0.2">
      <c r="A38" s="18"/>
      <c r="B38" s="18"/>
      <c r="C38" s="18"/>
      <c r="D38" s="18"/>
      <c r="E38" s="18"/>
      <c r="F38" s="18"/>
    </row>
    <row r="39" spans="1:6" hidden="1" x14ac:dyDescent="0.2">
      <c r="A39" s="18"/>
      <c r="B39" s="18"/>
      <c r="C39" s="18"/>
      <c r="D39" s="18"/>
      <c r="E39" s="18"/>
      <c r="F39" s="18"/>
    </row>
    <row r="40" spans="1:6" x14ac:dyDescent="0.2"/>
    <row r="41" spans="1:6" x14ac:dyDescent="0.2"/>
    <row r="42" spans="1:6" x14ac:dyDescent="0.2"/>
    <row r="43" spans="1:6" x14ac:dyDescent="0.2"/>
    <row r="44" spans="1:6" x14ac:dyDescent="0.2"/>
    <row r="45" spans="1:6" x14ac:dyDescent="0.2"/>
    <row r="46" spans="1:6" x14ac:dyDescent="0.2"/>
    <row r="47" spans="1:6" x14ac:dyDescent="0.2"/>
  </sheetData>
  <sheetProtection sheet="1" formatCells="0" insertRows="0" deleteRows="0"/>
  <dataConsolidate/>
  <mergeCells count="10">
    <mergeCell ref="E19:F1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8 A1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A14 A15 A16 A17"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5"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C11:C18</xm:sqref>
        </x14:dataValidation>
        <x14:dataValidation type="list" errorStyle="information" operator="greaterThan" allowBlank="1" showInputMessage="1" prompt="Provide specific $ value if possible" xr:uid="{00000000-0002-0000-0500-000003000000}">
          <x14:formula1>
            <xm:f>'Summary and sign-off'!$A$39:$A$44</xm:f>
          </x14:formula1>
          <xm:sqref>E11:E18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78b4e5a-5f36-4188-8353-9817819d1c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1150E1C81B874189841E65D984FF70" ma:contentTypeVersion="16" ma:contentTypeDescription="Create a new document." ma:contentTypeScope="" ma:versionID="e7a23917d5a0fe287c0377dde1bd38e4">
  <xsd:schema xmlns:xsd="http://www.w3.org/2001/XMLSchema" xmlns:xs="http://www.w3.org/2001/XMLSchema" xmlns:p="http://schemas.microsoft.com/office/2006/metadata/properties" xmlns:ns3="b78b4e5a-5f36-4188-8353-9817819d1cff" xmlns:ns4="a44be9d0-d7f2-414b-b5af-34fd9ad18f97" targetNamespace="http://schemas.microsoft.com/office/2006/metadata/properties" ma:root="true" ma:fieldsID="c5185ecd583561aa4d417f1755f6758b" ns3:_="" ns4:_="">
    <xsd:import namespace="b78b4e5a-5f36-4188-8353-9817819d1cff"/>
    <xsd:import namespace="a44be9d0-d7f2-414b-b5af-34fd9ad18f97"/>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8b4e5a-5f36-4188-8353-9817819d1cf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be9d0-d7f2-414b-b5af-34fd9ad18f9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SharingHintHash" ma:index="13"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elements/1.1/"/>
    <ds:schemaRef ds:uri="http://purl.org/dc/dcmitype/"/>
    <ds:schemaRef ds:uri="http://purl.org/dc/terms/"/>
    <ds:schemaRef ds:uri="b78b4e5a-5f36-4188-8353-9817819d1cff"/>
    <ds:schemaRef ds:uri="http://schemas.openxmlformats.org/package/2006/metadata/core-properties"/>
    <ds:schemaRef ds:uri="http://schemas.microsoft.com/office/2006/documentManagement/types"/>
    <ds:schemaRef ds:uri="http://schemas.microsoft.com/office/infopath/2007/PartnerControls"/>
    <ds:schemaRef ds:uri="a44be9d0-d7f2-414b-b5af-34fd9ad18f9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A39813AB-93BA-4B87-831E-75B2649D2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8b4e5a-5f36-4188-8353-9817819d1cff"/>
    <ds:schemaRef ds:uri="a44be9d0-d7f2-414b-b5af-34fd9ad18f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Saara Fourie</cp:lastModifiedBy>
  <cp:revision/>
  <dcterms:created xsi:type="dcterms:W3CDTF">2010-10-17T20:59:02Z</dcterms:created>
  <dcterms:modified xsi:type="dcterms:W3CDTF">2023-07-28T01:50:38Z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0x010100F21150E1C81B874189841E65D984FF70</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SIP_Label_5033b82e-cbfd-4c12-ad29-983abf18613f_Enabled">
    <vt:lpwstr>true</vt:lpwstr>
  </property>
  <property fmtid="{D5CDD505-2E9C-101B-9397-08002B2CF9AE}" pid="12" name="MSIP_Label_5033b82e-cbfd-4c12-ad29-983abf18613f_SetDate">
    <vt:lpwstr>2023-07-23T23:21:39Z</vt:lpwstr>
  </property>
  <property fmtid="{D5CDD505-2E9C-101B-9397-08002B2CF9AE}" pid="13" name="MSIP_Label_5033b82e-cbfd-4c12-ad29-983abf18613f_Method">
    <vt:lpwstr>Standard</vt:lpwstr>
  </property>
  <property fmtid="{D5CDD505-2E9C-101B-9397-08002B2CF9AE}" pid="14" name="MSIP_Label_5033b82e-cbfd-4c12-ad29-983abf18613f_Name">
    <vt:lpwstr>defa4170-0d19-0005-0004-bc88714345d2</vt:lpwstr>
  </property>
  <property fmtid="{D5CDD505-2E9C-101B-9397-08002B2CF9AE}" pid="15" name="MSIP_Label_5033b82e-cbfd-4c12-ad29-983abf18613f_SiteId">
    <vt:lpwstr>33bb01e1-72be-4243-9e11-d07c6e0dabd6</vt:lpwstr>
  </property>
  <property fmtid="{D5CDD505-2E9C-101B-9397-08002B2CF9AE}" pid="16" name="MSIP_Label_5033b82e-cbfd-4c12-ad29-983abf18613f_ActionId">
    <vt:lpwstr>f111a085-4012-451e-86f8-2c55a6a2e3c0</vt:lpwstr>
  </property>
  <property fmtid="{D5CDD505-2E9C-101B-9397-08002B2CF9AE}" pid="17" name="MSIP_Label_5033b82e-cbfd-4c12-ad29-983abf18613f_ContentBits">
    <vt:lpwstr>0</vt:lpwstr>
  </property>
</Properties>
</file>